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X:\Eigene Dateien\ELO Postbox\"/>
    </mc:Choice>
  </mc:AlternateContent>
  <xr:revisionPtr revIDLastSave="0" documentId="8_{43DEDD57-E7D3-4E20-9750-4C0762BB8690}" xr6:coauthVersionLast="36" xr6:coauthVersionMax="36" xr10:uidLastSave="{00000000-0000-0000-0000-000000000000}"/>
  <bookViews>
    <workbookView xWindow="0" yWindow="0" windowWidth="28800" windowHeight="11865" xr2:uid="{00000000-000D-0000-FFFF-FFFF00000000}"/>
  </bookViews>
  <sheets>
    <sheet name="WiMa" sheetId="1" r:id="rId1"/>
    <sheet name="MTA" sheetId="4" r:id="rId2"/>
    <sheet name="HiWi" sheetId="3" r:id="rId3"/>
    <sheet name="Sachmittel" sheetId="6" r:id="rId4"/>
    <sheet name="GESAMT" sheetId="7" r:id="rId5"/>
  </sheets>
  <definedNames>
    <definedName name="Print_Area" localSheetId="2">HiWi!$A$1:$J$44</definedName>
    <definedName name="Print_Area" localSheetId="1">MTA!$A$1:$N$44</definedName>
    <definedName name="Print_Area" localSheetId="0">WiMa!$A$1:$N$44</definedName>
  </definedNames>
  <calcPr calcId="191029"/>
</workbook>
</file>

<file path=xl/calcChain.xml><?xml version="1.0" encoding="utf-8"?>
<calcChain xmlns="http://schemas.openxmlformats.org/spreadsheetml/2006/main">
  <c r="E2" i="7" l="1"/>
  <c r="C2" i="6"/>
  <c r="H2" i="3"/>
  <c r="C2" i="3"/>
  <c r="H2" i="4"/>
  <c r="B2" i="7"/>
  <c r="C2" i="4"/>
  <c r="M43" i="4" l="1"/>
  <c r="E43" i="4"/>
  <c r="D43" i="4"/>
  <c r="B43" i="4"/>
  <c r="M42" i="4"/>
  <c r="E42" i="4"/>
  <c r="D42" i="4"/>
  <c r="B42" i="4"/>
  <c r="M41" i="4"/>
  <c r="E41" i="4"/>
  <c r="D41" i="4"/>
  <c r="B41" i="4"/>
  <c r="M40" i="4"/>
  <c r="E40" i="4"/>
  <c r="D40" i="4"/>
  <c r="B40" i="4"/>
  <c r="M36" i="4"/>
  <c r="G33" i="4"/>
  <c r="G34" i="4" s="1"/>
  <c r="H32" i="4"/>
  <c r="J32" i="4" s="1"/>
  <c r="M28" i="4"/>
  <c r="G25" i="4"/>
  <c r="H25" i="4" s="1"/>
  <c r="J25" i="4" s="1"/>
  <c r="L25" i="4" s="1"/>
  <c r="N25" i="4" s="1"/>
  <c r="O25" i="4" s="1"/>
  <c r="H24" i="4"/>
  <c r="J24" i="4" s="1"/>
  <c r="M20" i="4"/>
  <c r="E19" i="4"/>
  <c r="E27" i="4" s="1"/>
  <c r="E35" i="4" s="1"/>
  <c r="D19" i="4"/>
  <c r="D27" i="4" s="1"/>
  <c r="D35" i="4" s="1"/>
  <c r="B19" i="4"/>
  <c r="B27" i="4" s="1"/>
  <c r="B35" i="4" s="1"/>
  <c r="E18" i="4"/>
  <c r="E26" i="4" s="1"/>
  <c r="E34" i="4" s="1"/>
  <c r="D18" i="4"/>
  <c r="D26" i="4" s="1"/>
  <c r="D34" i="4" s="1"/>
  <c r="B18" i="4"/>
  <c r="B26" i="4" s="1"/>
  <c r="B34" i="4" s="1"/>
  <c r="G17" i="4"/>
  <c r="G18" i="4" s="1"/>
  <c r="E17" i="4"/>
  <c r="E25" i="4" s="1"/>
  <c r="E33" i="4" s="1"/>
  <c r="D17" i="4"/>
  <c r="D25" i="4" s="1"/>
  <c r="D33" i="4" s="1"/>
  <c r="B17" i="4"/>
  <c r="B25" i="4" s="1"/>
  <c r="B33" i="4" s="1"/>
  <c r="H16" i="4"/>
  <c r="J16" i="4" s="1"/>
  <c r="E16" i="4"/>
  <c r="E24" i="4" s="1"/>
  <c r="E32" i="4" s="1"/>
  <c r="D16" i="4"/>
  <c r="D24" i="4" s="1"/>
  <c r="D32" i="4" s="1"/>
  <c r="B16" i="4"/>
  <c r="B24" i="4" s="1"/>
  <c r="B32" i="4" s="1"/>
  <c r="M12" i="4"/>
  <c r="G9" i="4"/>
  <c r="G10" i="4" s="1"/>
  <c r="H8" i="4"/>
  <c r="J8" i="4" s="1"/>
  <c r="G26" i="4" l="1"/>
  <c r="M44" i="4"/>
  <c r="L24" i="4"/>
  <c r="N24" i="4" s="1"/>
  <c r="O24" i="4" s="1"/>
  <c r="L8" i="4"/>
  <c r="N8" i="4" s="1"/>
  <c r="H18" i="4"/>
  <c r="J18" i="4" s="1"/>
  <c r="G19" i="4"/>
  <c r="H19" i="4" s="1"/>
  <c r="J19" i="4" s="1"/>
  <c r="L32" i="4"/>
  <c r="N32" i="4" s="1"/>
  <c r="G11" i="4"/>
  <c r="H11" i="4" s="1"/>
  <c r="J11" i="4" s="1"/>
  <c r="H10" i="4"/>
  <c r="J10" i="4" s="1"/>
  <c r="G35" i="4"/>
  <c r="H35" i="4" s="1"/>
  <c r="J35" i="4" s="1"/>
  <c r="H34" i="4"/>
  <c r="J34" i="4" s="1"/>
  <c r="L16" i="4"/>
  <c r="N16" i="4" s="1"/>
  <c r="H9" i="4"/>
  <c r="J9" i="4" s="1"/>
  <c r="H33" i="4"/>
  <c r="J33" i="4" s="1"/>
  <c r="H17" i="4"/>
  <c r="J17" i="4" s="1"/>
  <c r="H26" i="4" l="1"/>
  <c r="J26" i="4" s="1"/>
  <c r="G27" i="4"/>
  <c r="H27" i="4" s="1"/>
  <c r="J27" i="4" s="1"/>
  <c r="L27" i="4" s="1"/>
  <c r="N27" i="4" s="1"/>
  <c r="O27" i="4" s="1"/>
  <c r="N40" i="4"/>
  <c r="O8" i="4"/>
  <c r="O32" i="4"/>
  <c r="L19" i="4"/>
  <c r="N19" i="4" s="1"/>
  <c r="O19" i="4" s="1"/>
  <c r="L18" i="4"/>
  <c r="N18" i="4" s="1"/>
  <c r="O18" i="4" s="1"/>
  <c r="L17" i="4"/>
  <c r="N17" i="4" s="1"/>
  <c r="L34" i="4"/>
  <c r="N34" i="4" s="1"/>
  <c r="O34" i="4" s="1"/>
  <c r="L9" i="4"/>
  <c r="N9" i="4" s="1"/>
  <c r="O16" i="4"/>
  <c r="L33" i="4"/>
  <c r="N33" i="4" s="1"/>
  <c r="L35" i="4"/>
  <c r="N35" i="4" s="1"/>
  <c r="O35" i="4" s="1"/>
  <c r="L10" i="4"/>
  <c r="N10" i="4" s="1"/>
  <c r="L11" i="4"/>
  <c r="N11" i="4" s="1"/>
  <c r="G37" i="6"/>
  <c r="G38" i="6"/>
  <c r="G39" i="6"/>
  <c r="G36" i="6"/>
  <c r="G28" i="6"/>
  <c r="G29" i="6"/>
  <c r="G30" i="6"/>
  <c r="G27" i="6"/>
  <c r="G19" i="6"/>
  <c r="G20" i="6"/>
  <c r="G21" i="6"/>
  <c r="G18" i="6"/>
  <c r="G10" i="6"/>
  <c r="G11" i="6"/>
  <c r="G12" i="6"/>
  <c r="G9" i="6"/>
  <c r="L26" i="4" l="1"/>
  <c r="N26" i="4" s="1"/>
  <c r="N42" i="4" s="1"/>
  <c r="G22" i="6"/>
  <c r="C6" i="7" s="1"/>
  <c r="G40" i="6"/>
  <c r="C8" i="7" s="1"/>
  <c r="O17" i="4"/>
  <c r="O20" i="4" s="1"/>
  <c r="N20" i="4"/>
  <c r="O33" i="4"/>
  <c r="O36" i="4" s="1"/>
  <c r="N36" i="4"/>
  <c r="O11" i="4"/>
  <c r="O43" i="4" s="1"/>
  <c r="N43" i="4"/>
  <c r="O9" i="4"/>
  <c r="N41" i="4"/>
  <c r="N12" i="4"/>
  <c r="O10" i="4"/>
  <c r="O40" i="4"/>
  <c r="G31" i="6"/>
  <c r="N44" i="4" l="1"/>
  <c r="N46" i="4" s="1"/>
  <c r="O41" i="4"/>
  <c r="O26" i="4"/>
  <c r="O28" i="4" s="1"/>
  <c r="N28" i="4"/>
  <c r="C7" i="7"/>
  <c r="O12" i="4"/>
  <c r="P40" i="4"/>
  <c r="O42" i="4" l="1"/>
  <c r="O44" i="4" s="1"/>
  <c r="O46" i="4" s="1"/>
  <c r="B17" i="3" l="1"/>
  <c r="B41" i="1" l="1"/>
  <c r="M40" i="1"/>
  <c r="G13" i="6" l="1"/>
  <c r="E33" i="3"/>
  <c r="E34" i="3" s="1"/>
  <c r="E35" i="3" s="1"/>
  <c r="E25" i="3"/>
  <c r="E26" i="3" s="1"/>
  <c r="E27" i="3" s="1"/>
  <c r="E17" i="3"/>
  <c r="E18" i="3" s="1"/>
  <c r="E19" i="3" s="1"/>
  <c r="E9" i="3"/>
  <c r="E10" i="3" s="1"/>
  <c r="E11" i="3" s="1"/>
  <c r="G33" i="1"/>
  <c r="G34" i="1" s="1"/>
  <c r="G35" i="1" s="1"/>
  <c r="G25" i="1"/>
  <c r="G26" i="1" s="1"/>
  <c r="G27" i="1" s="1"/>
  <c r="G17" i="1"/>
  <c r="G18" i="1" s="1"/>
  <c r="G19" i="1" s="1"/>
  <c r="G9" i="1"/>
  <c r="G10" i="1" s="1"/>
  <c r="G11" i="1" s="1"/>
  <c r="C5" i="7" l="1"/>
  <c r="C10" i="7" s="1"/>
  <c r="G42" i="6"/>
  <c r="E19" i="1"/>
  <c r="E27" i="1" s="1"/>
  <c r="E35" i="1" s="1"/>
  <c r="D19" i="1"/>
  <c r="D27" i="1" s="1"/>
  <c r="D35" i="1" s="1"/>
  <c r="E18" i="1"/>
  <c r="E26" i="1" s="1"/>
  <c r="E34" i="1" s="1"/>
  <c r="D18" i="1"/>
  <c r="D26" i="1" s="1"/>
  <c r="D34" i="1" s="1"/>
  <c r="E17" i="1"/>
  <c r="E25" i="1" s="1"/>
  <c r="E33" i="1" s="1"/>
  <c r="E16" i="1"/>
  <c r="E24" i="1" s="1"/>
  <c r="E32" i="1" s="1"/>
  <c r="D16" i="1"/>
  <c r="D24" i="1" s="1"/>
  <c r="D32" i="1" s="1"/>
  <c r="D17" i="1"/>
  <c r="D25" i="1" s="1"/>
  <c r="D33" i="1" s="1"/>
  <c r="M43" i="1"/>
  <c r="M42" i="1"/>
  <c r="M41" i="1"/>
  <c r="I43" i="3"/>
  <c r="I42" i="3"/>
  <c r="I41" i="3"/>
  <c r="I40" i="3"/>
  <c r="B40" i="3"/>
  <c r="B41" i="3"/>
  <c r="B42" i="3"/>
  <c r="B43" i="3"/>
  <c r="B19" i="3"/>
  <c r="B27" i="3" s="1"/>
  <c r="B35" i="3" s="1"/>
  <c r="B18" i="3"/>
  <c r="B26" i="3" s="1"/>
  <c r="B34" i="3" s="1"/>
  <c r="B25" i="3"/>
  <c r="B33" i="3" s="1"/>
  <c r="B16" i="3"/>
  <c r="B24" i="3" s="1"/>
  <c r="B32" i="3" s="1"/>
  <c r="I36" i="3"/>
  <c r="F35" i="3"/>
  <c r="H35" i="3" s="1"/>
  <c r="J35" i="3" s="1"/>
  <c r="K35" i="3" s="1"/>
  <c r="F34" i="3"/>
  <c r="H34" i="3" s="1"/>
  <c r="J34" i="3" s="1"/>
  <c r="K34" i="3" s="1"/>
  <c r="F33" i="3"/>
  <c r="H33" i="3" s="1"/>
  <c r="J33" i="3" s="1"/>
  <c r="K33" i="3" s="1"/>
  <c r="F32" i="3"/>
  <c r="H32" i="3" s="1"/>
  <c r="J32" i="3" s="1"/>
  <c r="K32" i="3" s="1"/>
  <c r="I28" i="3"/>
  <c r="F27" i="3"/>
  <c r="H27" i="3" s="1"/>
  <c r="J27" i="3" s="1"/>
  <c r="K27" i="3" s="1"/>
  <c r="F26" i="3"/>
  <c r="H26" i="3" s="1"/>
  <c r="J26" i="3" s="1"/>
  <c r="K26" i="3" s="1"/>
  <c r="F25" i="3"/>
  <c r="H25" i="3" s="1"/>
  <c r="J25" i="3" s="1"/>
  <c r="K25" i="3" s="1"/>
  <c r="F24" i="3"/>
  <c r="H24" i="3" s="1"/>
  <c r="J24" i="3" s="1"/>
  <c r="K24" i="3" s="1"/>
  <c r="B19" i="1"/>
  <c r="B27" i="1" s="1"/>
  <c r="B35" i="1" s="1"/>
  <c r="B18" i="1"/>
  <c r="B26" i="1" s="1"/>
  <c r="B34" i="1" s="1"/>
  <c r="B17" i="1"/>
  <c r="B25" i="1" s="1"/>
  <c r="B33" i="1" s="1"/>
  <c r="B16" i="1"/>
  <c r="B24" i="1" s="1"/>
  <c r="B32" i="1" s="1"/>
  <c r="M36" i="1"/>
  <c r="H35" i="1"/>
  <c r="J35" i="1" s="1"/>
  <c r="H34" i="1"/>
  <c r="J34" i="1" s="1"/>
  <c r="H33" i="1"/>
  <c r="J33" i="1" s="1"/>
  <c r="H32" i="1"/>
  <c r="J32" i="1" s="1"/>
  <c r="M28" i="1"/>
  <c r="H27" i="1"/>
  <c r="J27" i="1" s="1"/>
  <c r="H26" i="1"/>
  <c r="J26" i="1" s="1"/>
  <c r="L26" i="1" s="1"/>
  <c r="H25" i="1"/>
  <c r="J25" i="1" s="1"/>
  <c r="H24" i="1"/>
  <c r="J24" i="1" s="1"/>
  <c r="G44" i="6" l="1"/>
  <c r="C12" i="7" s="1"/>
  <c r="C11" i="7"/>
  <c r="K28" i="3"/>
  <c r="K36" i="3"/>
  <c r="J28" i="3"/>
  <c r="J36" i="3"/>
  <c r="L32" i="1"/>
  <c r="N32" i="1" s="1"/>
  <c r="O32" i="1" s="1"/>
  <c r="L34" i="1"/>
  <c r="N34" i="1" s="1"/>
  <c r="O34" i="1" s="1"/>
  <c r="L33" i="1"/>
  <c r="N33" i="1" s="1"/>
  <c r="O33" i="1" s="1"/>
  <c r="L35" i="1"/>
  <c r="N35" i="1" s="1"/>
  <c r="O35" i="1" s="1"/>
  <c r="L25" i="1"/>
  <c r="N25" i="1" s="1"/>
  <c r="O25" i="1" s="1"/>
  <c r="L27" i="1"/>
  <c r="N27" i="1" s="1"/>
  <c r="O27" i="1" s="1"/>
  <c r="N26" i="1"/>
  <c r="O26" i="1" s="1"/>
  <c r="L24" i="1"/>
  <c r="N24" i="1" s="1"/>
  <c r="O24" i="1" s="1"/>
  <c r="O36" i="1" l="1"/>
  <c r="B8" i="7" s="1"/>
  <c r="D8" i="7" s="1"/>
  <c r="O28" i="1"/>
  <c r="B7" i="7" s="1"/>
  <c r="D7" i="7" s="1"/>
  <c r="N28" i="1"/>
  <c r="N36" i="1"/>
  <c r="F19" i="3" l="1"/>
  <c r="H19" i="3" s="1"/>
  <c r="J19" i="3" s="1"/>
  <c r="K19" i="3" s="1"/>
  <c r="F18" i="3"/>
  <c r="H18" i="3" s="1"/>
  <c r="J18" i="3" s="1"/>
  <c r="K18" i="3" s="1"/>
  <c r="F17" i="3"/>
  <c r="H17" i="3" s="1"/>
  <c r="J17" i="3" s="1"/>
  <c r="K17" i="3" s="1"/>
  <c r="F16" i="3"/>
  <c r="H16" i="3" s="1"/>
  <c r="J16" i="3" s="1"/>
  <c r="K16" i="3" s="1"/>
  <c r="F9" i="3"/>
  <c r="H9" i="3" s="1"/>
  <c r="J9" i="3" s="1"/>
  <c r="K9" i="3" s="1"/>
  <c r="F10" i="3"/>
  <c r="H10" i="3" s="1"/>
  <c r="J10" i="3" s="1"/>
  <c r="K10" i="3" s="1"/>
  <c r="F11" i="3"/>
  <c r="H11" i="3" s="1"/>
  <c r="J11" i="3" s="1"/>
  <c r="K11" i="3" s="1"/>
  <c r="F8" i="3"/>
  <c r="H8" i="3" s="1"/>
  <c r="J8" i="3" s="1"/>
  <c r="K8" i="3" s="1"/>
  <c r="I20" i="3"/>
  <c r="I12" i="3"/>
  <c r="D41" i="1"/>
  <c r="E41" i="1"/>
  <c r="D42" i="1"/>
  <c r="E42" i="1"/>
  <c r="D43" i="1"/>
  <c r="E43" i="1"/>
  <c r="B42" i="1"/>
  <c r="B43" i="1"/>
  <c r="E40" i="1"/>
  <c r="D40" i="1"/>
  <c r="B40" i="1"/>
  <c r="M20" i="1"/>
  <c r="M12" i="1"/>
  <c r="H19" i="1"/>
  <c r="J19" i="1" s="1"/>
  <c r="H18" i="1"/>
  <c r="J18" i="1" s="1"/>
  <c r="H17" i="1"/>
  <c r="J17" i="1" s="1"/>
  <c r="H16" i="1"/>
  <c r="J16" i="1" s="1"/>
  <c r="H10" i="1"/>
  <c r="J10" i="1" s="1"/>
  <c r="H11" i="1"/>
  <c r="J11" i="1" s="1"/>
  <c r="H9" i="1"/>
  <c r="J9" i="1" s="1"/>
  <c r="H8" i="1"/>
  <c r="J8" i="1" s="1"/>
  <c r="K41" i="3" l="1"/>
  <c r="K43" i="3"/>
  <c r="K42" i="3"/>
  <c r="J40" i="3"/>
  <c r="K20" i="3"/>
  <c r="J42" i="3"/>
  <c r="J43" i="3"/>
  <c r="J41" i="3"/>
  <c r="M44" i="1"/>
  <c r="I44" i="3"/>
  <c r="L8" i="1"/>
  <c r="N8" i="1" s="1"/>
  <c r="O8" i="1" s="1"/>
  <c r="L16" i="1"/>
  <c r="N16" i="1" s="1"/>
  <c r="O16" i="1" s="1"/>
  <c r="L18" i="1"/>
  <c r="N18" i="1" s="1"/>
  <c r="O18" i="1" s="1"/>
  <c r="L17" i="1"/>
  <c r="N17" i="1" s="1"/>
  <c r="O17" i="1" s="1"/>
  <c r="L19" i="1"/>
  <c r="N19" i="1" s="1"/>
  <c r="O19" i="1" s="1"/>
  <c r="L11" i="1"/>
  <c r="N11" i="1" s="1"/>
  <c r="L10" i="1"/>
  <c r="N10" i="1" s="1"/>
  <c r="O10" i="1" s="1"/>
  <c r="L9" i="1"/>
  <c r="N9" i="1" s="1"/>
  <c r="O9" i="1" s="1"/>
  <c r="O11" i="1" l="1"/>
  <c r="O43" i="1" s="1"/>
  <c r="O20" i="1"/>
  <c r="B6" i="7" s="1"/>
  <c r="D6" i="7" s="1"/>
  <c r="O12" i="1"/>
  <c r="O40" i="1"/>
  <c r="P40" i="1" s="1"/>
  <c r="O41" i="1"/>
  <c r="O42" i="1"/>
  <c r="K40" i="3"/>
  <c r="K12" i="3"/>
  <c r="B5" i="7" s="1"/>
  <c r="N40" i="1"/>
  <c r="N41" i="1"/>
  <c r="N43" i="1"/>
  <c r="N42" i="1"/>
  <c r="J20" i="3"/>
  <c r="J12" i="3"/>
  <c r="N12" i="1"/>
  <c r="N20" i="1"/>
  <c r="D5" i="7" l="1"/>
  <c r="D15" i="7" s="1"/>
  <c r="B10" i="7"/>
  <c r="D10" i="7" s="1"/>
  <c r="K44" i="3"/>
  <c r="O44" i="1"/>
  <c r="O46" i="1" s="1"/>
  <c r="N44" i="1"/>
  <c r="N46" i="1" s="1"/>
  <c r="J44" i="3"/>
  <c r="J46" i="3" s="1"/>
  <c r="K46" i="3" l="1"/>
  <c r="B12" i="7" s="1"/>
  <c r="D12" i="7" s="1"/>
  <c r="B11" i="7"/>
  <c r="D11" i="7" s="1"/>
  <c r="L40" i="3"/>
</calcChain>
</file>

<file path=xl/sharedStrings.xml><?xml version="1.0" encoding="utf-8"?>
<sst xmlns="http://schemas.openxmlformats.org/spreadsheetml/2006/main" count="528" uniqueCount="153">
  <si>
    <t>TV-L</t>
  </si>
  <si>
    <t>13/2</t>
  </si>
  <si>
    <t>9b/2</t>
  </si>
  <si>
    <t>*** Jahressonderzahlung</t>
  </si>
  <si>
    <t>E 14 bis E 15</t>
  </si>
  <si>
    <t>E 12 bis E 13</t>
  </si>
  <si>
    <t>Entgeltgruppe</t>
  </si>
  <si>
    <t>E12</t>
  </si>
  <si>
    <t>E13</t>
  </si>
  <si>
    <t>E13Ü</t>
  </si>
  <si>
    <t>E14</t>
  </si>
  <si>
    <t>E15</t>
  </si>
  <si>
    <t>E15Ü</t>
  </si>
  <si>
    <t>E11</t>
  </si>
  <si>
    <t>E10</t>
  </si>
  <si>
    <t>E9b</t>
  </si>
  <si>
    <t>E9a</t>
  </si>
  <si>
    <t>E8</t>
  </si>
  <si>
    <t>E7</t>
  </si>
  <si>
    <t>E6</t>
  </si>
  <si>
    <t>E5</t>
  </si>
  <si>
    <t>E4</t>
  </si>
  <si>
    <t>E3</t>
  </si>
  <si>
    <t>E2ü</t>
  </si>
  <si>
    <t>E2</t>
  </si>
  <si>
    <t>E1</t>
  </si>
  <si>
    <t>BMBF (AZA)</t>
  </si>
  <si>
    <t>Tabellenwerte TV-Ä (42 Wochenstunden)</t>
  </si>
  <si>
    <t>Durchschnitt/</t>
  </si>
  <si>
    <t xml:space="preserve">Monat </t>
  </si>
  <si>
    <t>Skizze/and. Förd.</t>
  </si>
  <si>
    <t xml:space="preserve">Otto-von-Guericke University Magdeburg, Medical Faculty </t>
  </si>
  <si>
    <t>Project acronym:</t>
  </si>
  <si>
    <t>Duration:</t>
  </si>
  <si>
    <t>Calculation personnel expenses</t>
  </si>
  <si>
    <t>Number</t>
  </si>
  <si>
    <t>Job title/ name of employee - if known</t>
  </si>
  <si>
    <t>Collective agreement*</t>
  </si>
  <si>
    <t>Payment according to valid table €</t>
  </si>
  <si>
    <t>Employer Expenditure %</t>
  </si>
  <si>
    <t>Employer Expenditure % €</t>
  </si>
  <si>
    <t>Full-time/part-time %</t>
  </si>
  <si>
    <t>Subtotal €</t>
  </si>
  <si>
    <t>special payment %</t>
  </si>
  <si>
    <t>special payment €</t>
  </si>
  <si>
    <t>Number of months in project</t>
  </si>
  <si>
    <t>Total €</t>
  </si>
  <si>
    <t>other sponsors (z.B. PLP)</t>
  </si>
  <si>
    <t>Year 2025</t>
  </si>
  <si>
    <t>Year 2026</t>
  </si>
  <si>
    <t>Total amount</t>
  </si>
  <si>
    <t>Total sum of all positions</t>
  </si>
  <si>
    <t>Less own resources</t>
  </si>
  <si>
    <t>New total amount</t>
  </si>
  <si>
    <t>Example NN, WiMi</t>
  </si>
  <si>
    <t>Total positions</t>
  </si>
  <si>
    <t>Designation</t>
  </si>
  <si>
    <t>Month</t>
  </si>
  <si>
    <t>Annual special payment 
TV-L</t>
  </si>
  <si>
    <t>* TV-L or TV-Ä (Attention, with TV-Ä there is no special payment - please leave the value at 0%)</t>
  </si>
  <si>
    <t xml:space="preserve">**For unknown personnel, experience level 2 is eligible (generally continuous throughout the duration of the project). </t>
  </si>
  <si>
    <t>In the case of known personnel, the step increases provided for in the collective agreement can be taken into account. (If necessary, use 2 lines for calculation here).</t>
  </si>
  <si>
    <t>Table values TV-L, status of collective agreement 2019</t>
  </si>
  <si>
    <t>Pay group</t>
  </si>
  <si>
    <t>Level</t>
  </si>
  <si>
    <t>Duration of stay</t>
  </si>
  <si>
    <t>Gross employee income</t>
  </si>
  <si>
    <t>MTA</t>
  </si>
  <si>
    <t>Specification of scientific / stud. Auxiliary</t>
  </si>
  <si>
    <t>For example: research assistant with bachelor's degree</t>
  </si>
  <si>
    <t xml:space="preserve">Hourly rate </t>
  </si>
  <si>
    <t>Employer Expenditure €</t>
  </si>
  <si>
    <t>Hours/month</t>
  </si>
  <si>
    <t>MED Assistant-Hourly rate</t>
  </si>
  <si>
    <t>Student assistant (without degree)</t>
  </si>
  <si>
    <t>Research assistant with bachelor degree</t>
  </si>
  <si>
    <t>Research assistant with master's degree</t>
  </si>
  <si>
    <t>Calculation non-personnel expenses</t>
  </si>
  <si>
    <t>Material expenses</t>
  </si>
  <si>
    <t>Amount</t>
  </si>
  <si>
    <t>Single total</t>
  </si>
  <si>
    <t>Explanation</t>
  </si>
  <si>
    <t>Administrative expenses</t>
  </si>
  <si>
    <t>Items</t>
  </si>
  <si>
    <t>Rent</t>
  </si>
  <si>
    <t>Computer</t>
  </si>
  <si>
    <t>Placing of orders</t>
  </si>
  <si>
    <t>Consumables</t>
  </si>
  <si>
    <t>Business supplies</t>
  </si>
  <si>
    <t>Literature</t>
  </si>
  <si>
    <t>Other material expenses</t>
  </si>
  <si>
    <t>Domestic travel</t>
  </si>
  <si>
    <t>International travel</t>
  </si>
  <si>
    <t>Control total</t>
  </si>
  <si>
    <t>Total without own contribution</t>
  </si>
  <si>
    <t>Total with own contribution</t>
  </si>
  <si>
    <t>Total funding</t>
  </si>
  <si>
    <t xml:space="preserve">Personnel costs </t>
  </si>
  <si>
    <t xml:space="preserve">Material costs </t>
  </si>
  <si>
    <t>Total per year</t>
  </si>
  <si>
    <t>DD.MM.YYYY- DD.MM.YYYY</t>
  </si>
  <si>
    <t>Pay scale/ Level**</t>
  </si>
  <si>
    <t>1 Year</t>
  </si>
  <si>
    <t>2 Years</t>
  </si>
  <si>
    <t>3 Years</t>
  </si>
  <si>
    <t>4 Years</t>
  </si>
  <si>
    <t>5 Years</t>
  </si>
  <si>
    <t>6 Years +</t>
  </si>
  <si>
    <t>Publication costs</t>
  </si>
  <si>
    <t>Total</t>
  </si>
  <si>
    <t>Total sum of all material costs</t>
  </si>
  <si>
    <t>Minus own funds</t>
  </si>
  <si>
    <t>New Total Sum</t>
  </si>
  <si>
    <t>other sponsors (e.g. PLP)</t>
  </si>
  <si>
    <t>Table values TV-L, status of collective agreement 2025</t>
  </si>
  <si>
    <t>Tarifvertrag für Ärztinnen und Ärzte an Universitätskliniken 2024</t>
  </si>
  <si>
    <t>42 Wochenstunden</t>
  </si>
  <si>
    <t>Bereich Universitätskliniken der Länder 2024</t>
  </si>
  <si>
    <t>Gültigkeit der Tabelle: 01.02.2025 - 31.12.2025</t>
  </si>
  <si>
    <t>Entgelttabelle TV-Ärzte Unikliniken 2024</t>
  </si>
  <si>
    <t>Stufe 1</t>
  </si>
  <si>
    <t>Stufe 2</t>
  </si>
  <si>
    <t>Stufe 3</t>
  </si>
  <si>
    <t>Stufe 4</t>
  </si>
  <si>
    <t>Stufe 5</t>
  </si>
  <si>
    <t>Stufe 6</t>
  </si>
  <si>
    <t>Berufsjahre</t>
  </si>
  <si>
    <t>1. Jahr</t>
  </si>
  <si>
    <t>2. Jahr</t>
  </si>
  <si>
    <t>3. Jahr</t>
  </si>
  <si>
    <t>4. Jahr</t>
  </si>
  <si>
    <t>5. Jahr</t>
  </si>
  <si>
    <t>6. Jahr</t>
  </si>
  <si>
    <t>Ä 1</t>
  </si>
  <si>
    <t>7. Jahr</t>
  </si>
  <si>
    <t>9. Jahr</t>
  </si>
  <si>
    <t>11. Jahr</t>
  </si>
  <si>
    <t>13. Jahr</t>
  </si>
  <si>
    <t>Ä 2</t>
  </si>
  <si>
    <t>Ä 3</t>
  </si>
  <si>
    <t>Ä 4</t>
  </si>
  <si>
    <t>40 Wochenstunden</t>
  </si>
  <si>
    <t>Gültigkeit der Tabelle: ab 01.01.2026</t>
  </si>
  <si>
    <t>Year 2027</t>
  </si>
  <si>
    <t>Year 2028</t>
  </si>
  <si>
    <t>2025 ff</t>
  </si>
  <si>
    <t>E 9a bis E 11</t>
  </si>
  <si>
    <t>E 5 bis E 8</t>
  </si>
  <si>
    <t>E 1 bis E 4</t>
  </si>
  <si>
    <t>Jahr 2028</t>
  </si>
  <si>
    <t>from SS 2024</t>
  </si>
  <si>
    <t>XXX</t>
  </si>
  <si>
    <t>DD.MM.JJJJ - DD.MM.JJJJ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</si>
</sst>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theme="0" tint="-0.34998626667073579"/>
      <name val="Calibri"/>
      <family val="2"/>
      <scheme val="minor"/>
    </font>
    <font>
      <i/>
      <sz val="10"/>
      <color theme="0" tint="-0.34998626667073579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4">
    <xf numFmtId="0" fontId="0" fillId="0" borderId="0" xfId="0"/>
    <xf numFmtId="0" fontId="3" fillId="0" borderId="0" xfId="0" applyFont="1"/>
    <xf numFmtId="0" fontId="0" fillId="0" borderId="0" xfId="0" applyFill="1" applyAlignment="1">
      <alignment horizontal="left"/>
    </xf>
    <xf numFmtId="9" fontId="0" fillId="0" borderId="0" xfId="0" applyNumberFormat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/>
    <xf numFmtId="49" fontId="3" fillId="0" borderId="0" xfId="0" applyNumberFormat="1" applyFont="1" applyFill="1"/>
    <xf numFmtId="164" fontId="4" fillId="0" borderId="0" xfId="0" applyNumberFormat="1" applyFont="1" applyFill="1"/>
    <xf numFmtId="10" fontId="4" fillId="0" borderId="0" xfId="0" applyNumberFormat="1" applyFont="1" applyFill="1"/>
    <xf numFmtId="4" fontId="4" fillId="0" borderId="0" xfId="0" applyNumberFormat="1" applyFont="1" applyFill="1"/>
    <xf numFmtId="9" fontId="4" fillId="0" borderId="0" xfId="0" applyNumberFormat="1" applyFont="1" applyFill="1"/>
    <xf numFmtId="0" fontId="4" fillId="0" borderId="0" xfId="0" applyFont="1" applyFill="1"/>
    <xf numFmtId="164" fontId="7" fillId="0" borderId="0" xfId="0" applyNumberFormat="1" applyFont="1" applyFill="1"/>
    <xf numFmtId="0" fontId="0" fillId="0" borderId="0" xfId="0" applyFill="1"/>
    <xf numFmtId="0" fontId="8" fillId="0" borderId="0" xfId="0" applyFont="1"/>
    <xf numFmtId="1" fontId="4" fillId="0" borderId="0" xfId="0" applyNumberFormat="1" applyFont="1" applyFill="1"/>
    <xf numFmtId="0" fontId="2" fillId="0" borderId="0" xfId="0" applyFont="1" applyAlignment="1"/>
    <xf numFmtId="0" fontId="6" fillId="0" borderId="0" xfId="0" applyFont="1" applyFill="1"/>
    <xf numFmtId="0" fontId="2" fillId="0" borderId="0" xfId="0" applyFont="1" applyFill="1"/>
    <xf numFmtId="0" fontId="3" fillId="0" borderId="0" xfId="0" applyFont="1" applyFill="1" applyAlignment="1">
      <alignment wrapText="1"/>
    </xf>
    <xf numFmtId="0" fontId="5" fillId="0" borderId="0" xfId="0" applyFont="1" applyFill="1"/>
    <xf numFmtId="164" fontId="6" fillId="0" borderId="0" xfId="0" applyNumberFormat="1" applyFont="1" applyFill="1"/>
    <xf numFmtId="164" fontId="3" fillId="0" borderId="0" xfId="0" applyNumberFormat="1" applyFont="1" applyFill="1"/>
    <xf numFmtId="2" fontId="3" fillId="0" borderId="0" xfId="0" applyNumberFormat="1" applyFont="1" applyFill="1"/>
    <xf numFmtId="4" fontId="3" fillId="0" borderId="0" xfId="0" applyNumberFormat="1" applyFont="1" applyFill="1"/>
    <xf numFmtId="49" fontId="3" fillId="0" borderId="0" xfId="0" applyNumberFormat="1" applyFont="1" applyFill="1" applyAlignment="1">
      <alignment wrapText="1"/>
    </xf>
    <xf numFmtId="0" fontId="9" fillId="0" borderId="0" xfId="0" applyFont="1" applyFill="1"/>
    <xf numFmtId="0" fontId="10" fillId="0" borderId="0" xfId="0" applyFont="1" applyFill="1"/>
    <xf numFmtId="0" fontId="6" fillId="2" borderId="0" xfId="0" applyFont="1" applyFill="1"/>
    <xf numFmtId="0" fontId="4" fillId="3" borderId="0" xfId="0" applyFont="1" applyFill="1" applyAlignment="1">
      <alignment horizontal="center"/>
    </xf>
    <xf numFmtId="0" fontId="4" fillId="3" borderId="0" xfId="0" applyFont="1" applyFill="1"/>
    <xf numFmtId="49" fontId="4" fillId="3" borderId="0" xfId="0" applyNumberFormat="1" applyFont="1" applyFill="1"/>
    <xf numFmtId="164" fontId="4" fillId="3" borderId="0" xfId="0" applyNumberFormat="1" applyFont="1" applyFill="1"/>
    <xf numFmtId="10" fontId="4" fillId="3" borderId="0" xfId="0" applyNumberFormat="1" applyFont="1" applyFill="1"/>
    <xf numFmtId="4" fontId="4" fillId="3" borderId="0" xfId="0" applyNumberFormat="1" applyFont="1" applyFill="1"/>
    <xf numFmtId="9" fontId="4" fillId="3" borderId="0" xfId="0" applyNumberFormat="1" applyFont="1" applyFill="1"/>
    <xf numFmtId="164" fontId="7" fillId="3" borderId="0" xfId="0" applyNumberFormat="1" applyFont="1" applyFill="1"/>
    <xf numFmtId="0" fontId="2" fillId="0" borderId="0" xfId="0" applyFont="1"/>
    <xf numFmtId="0" fontId="2" fillId="0" borderId="0" xfId="0" applyFont="1" applyBorder="1" applyAlignment="1">
      <alignment vertical="center" wrapText="1"/>
    </xf>
    <xf numFmtId="0" fontId="11" fillId="0" borderId="1" xfId="0" applyFont="1" applyFill="1" applyBorder="1"/>
    <xf numFmtId="0" fontId="0" fillId="0" borderId="2" xfId="0" applyNumberFormat="1" applyFont="1" applyFill="1" applyBorder="1" applyAlignment="1">
      <alignment horizontal="center"/>
    </xf>
    <xf numFmtId="49" fontId="14" fillId="0" borderId="9" xfId="1" applyNumberFormat="1" applyFont="1" applyFill="1" applyBorder="1" applyAlignment="1">
      <alignment horizontal="center"/>
    </xf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9" fontId="13" fillId="0" borderId="9" xfId="2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44" fontId="0" fillId="0" borderId="10" xfId="0" applyNumberFormat="1" applyFont="1" applyFill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>
      <alignment horizontal="center" vertical="center"/>
    </xf>
    <xf numFmtId="44" fontId="0" fillId="0" borderId="11" xfId="0" applyNumberFormat="1" applyFont="1" applyFill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9" fontId="13" fillId="0" borderId="9" xfId="2" applyFont="1" applyFill="1" applyBorder="1" applyAlignment="1">
      <alignment horizontal="center" vertical="center"/>
    </xf>
    <xf numFmtId="44" fontId="13" fillId="0" borderId="9" xfId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0" fillId="0" borderId="8" xfId="0" applyNumberFormat="1" applyFont="1" applyFill="1" applyBorder="1" applyAlignment="1">
      <alignment horizontal="center" vertical="center"/>
    </xf>
    <xf numFmtId="9" fontId="13" fillId="0" borderId="12" xfId="2" applyFont="1" applyFill="1" applyBorder="1" applyAlignment="1">
      <alignment horizontal="center" vertical="center"/>
    </xf>
    <xf numFmtId="44" fontId="13" fillId="0" borderId="12" xfId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0" fillId="3" borderId="4" xfId="0" applyNumberFormat="1" applyFont="1" applyFill="1" applyBorder="1" applyAlignment="1">
      <alignment horizontal="center" vertical="center"/>
    </xf>
    <xf numFmtId="44" fontId="0" fillId="3" borderId="10" xfId="0" applyNumberFormat="1" applyFont="1" applyFill="1" applyBorder="1" applyAlignment="1">
      <alignment horizontal="center" vertical="center"/>
    </xf>
    <xf numFmtId="164" fontId="0" fillId="3" borderId="10" xfId="0" applyNumberForma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/>
    </xf>
    <xf numFmtId="0" fontId="0" fillId="3" borderId="6" xfId="0" applyNumberFormat="1" applyFont="1" applyFill="1" applyBorder="1" applyAlignment="1">
      <alignment horizontal="center" vertical="center"/>
    </xf>
    <xf numFmtId="44" fontId="0" fillId="3" borderId="11" xfId="0" applyNumberFormat="1" applyFont="1" applyFill="1" applyBorder="1" applyAlignment="1">
      <alignment horizontal="center" vertical="center"/>
    </xf>
    <xf numFmtId="164" fontId="0" fillId="3" borderId="11" xfId="0" applyNumberForma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0" fillId="3" borderId="2" xfId="0" applyNumberFormat="1" applyFont="1" applyFill="1" applyBorder="1" applyAlignment="1">
      <alignment horizontal="center" vertical="center"/>
    </xf>
    <xf numFmtId="9" fontId="13" fillId="3" borderId="9" xfId="2" applyFont="1" applyFill="1" applyBorder="1" applyAlignment="1">
      <alignment horizontal="center" vertical="center"/>
    </xf>
    <xf numFmtId="44" fontId="13" fillId="3" borderId="9" xfId="1" applyFont="1" applyFill="1" applyBorder="1" applyAlignment="1">
      <alignment horizontal="center" vertical="center"/>
    </xf>
    <xf numFmtId="164" fontId="0" fillId="3" borderId="10" xfId="0" applyNumberFormat="1" applyFont="1" applyFill="1" applyBorder="1" applyAlignment="1">
      <alignment horizontal="center" vertical="center" wrapText="1"/>
    </xf>
    <xf numFmtId="164" fontId="0" fillId="3" borderId="11" xfId="0" applyNumberFormat="1" applyFont="1" applyFill="1" applyBorder="1" applyAlignment="1">
      <alignment horizontal="center" vertical="center" wrapText="1"/>
    </xf>
    <xf numFmtId="0" fontId="0" fillId="0" borderId="4" xfId="0" applyBorder="1"/>
    <xf numFmtId="0" fontId="11" fillId="0" borderId="1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9" fontId="13" fillId="0" borderId="16" xfId="2" applyFont="1" applyFill="1" applyBorder="1" applyAlignment="1">
      <alignment horizontal="center" vertical="center"/>
    </xf>
    <xf numFmtId="10" fontId="12" fillId="0" borderId="16" xfId="0" applyNumberFormat="1" applyFont="1" applyFill="1" applyBorder="1" applyAlignment="1">
      <alignment horizontal="center" vertical="center" wrapText="1"/>
    </xf>
    <xf numFmtId="44" fontId="0" fillId="0" borderId="16" xfId="0" applyNumberFormat="1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/>
    </xf>
    <xf numFmtId="9" fontId="13" fillId="3" borderId="16" xfId="2" applyFont="1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44" fontId="0" fillId="3" borderId="16" xfId="0" applyNumberFormat="1" applyFont="1" applyFill="1" applyBorder="1" applyAlignment="1">
      <alignment horizontal="center" vertical="center"/>
    </xf>
    <xf numFmtId="0" fontId="6" fillId="4" borderId="0" xfId="0" applyFont="1" applyFill="1"/>
    <xf numFmtId="0" fontId="6" fillId="0" borderId="4" xfId="0" applyFont="1" applyBorder="1"/>
    <xf numFmtId="164" fontId="0" fillId="0" borderId="4" xfId="0" applyNumberFormat="1" applyFill="1" applyBorder="1"/>
    <xf numFmtId="0" fontId="6" fillId="0" borderId="4" xfId="0" applyFont="1" applyFill="1" applyBorder="1"/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10" fontId="0" fillId="0" borderId="20" xfId="0" applyNumberFormat="1" applyBorder="1" applyAlignment="1">
      <alignment vertical="center" wrapText="1"/>
    </xf>
    <xf numFmtId="0" fontId="2" fillId="0" borderId="21" xfId="0" applyFont="1" applyBorder="1" applyAlignment="1">
      <alignment horizontal="center" vertical="center" wrapText="1"/>
    </xf>
    <xf numFmtId="10" fontId="0" fillId="0" borderId="22" xfId="0" applyNumberFormat="1" applyBorder="1" applyAlignment="1">
      <alignment vertical="center" wrapText="1"/>
    </xf>
    <xf numFmtId="44" fontId="4" fillId="3" borderId="0" xfId="1" applyFont="1" applyFill="1"/>
    <xf numFmtId="1" fontId="4" fillId="3" borderId="0" xfId="0" applyNumberFormat="1" applyFont="1" applyFill="1"/>
    <xf numFmtId="164" fontId="0" fillId="3" borderId="24" xfId="0" applyNumberFormat="1" applyFill="1" applyBorder="1" applyAlignment="1">
      <alignment horizontal="center" vertical="center" wrapText="1"/>
    </xf>
    <xf numFmtId="164" fontId="0" fillId="3" borderId="25" xfId="0" applyNumberFormat="1" applyFill="1" applyBorder="1" applyAlignment="1">
      <alignment horizontal="center" vertical="center" wrapText="1"/>
    </xf>
    <xf numFmtId="44" fontId="13" fillId="0" borderId="23" xfId="1" applyFont="1" applyFill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 wrapText="1"/>
    </xf>
    <xf numFmtId="164" fontId="0" fillId="0" borderId="25" xfId="0" applyNumberFormat="1" applyBorder="1" applyAlignment="1">
      <alignment horizontal="center" vertical="center" wrapText="1"/>
    </xf>
    <xf numFmtId="44" fontId="13" fillId="3" borderId="23" xfId="1" applyFont="1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10" fontId="12" fillId="0" borderId="23" xfId="0" applyNumberFormat="1" applyFont="1" applyFill="1" applyBorder="1" applyAlignment="1">
      <alignment horizontal="center" vertical="center" wrapText="1"/>
    </xf>
    <xf numFmtId="44" fontId="0" fillId="3" borderId="23" xfId="1" applyFont="1" applyFill="1" applyBorder="1" applyAlignment="1">
      <alignment horizontal="center" vertical="center"/>
    </xf>
    <xf numFmtId="44" fontId="0" fillId="0" borderId="23" xfId="1" applyFont="1" applyFill="1" applyBorder="1" applyAlignment="1">
      <alignment horizontal="center" vertical="center"/>
    </xf>
    <xf numFmtId="44" fontId="0" fillId="3" borderId="24" xfId="1" applyFont="1" applyFill="1" applyBorder="1" applyAlignment="1">
      <alignment horizontal="center" vertical="center"/>
    </xf>
    <xf numFmtId="0" fontId="16" fillId="0" borderId="0" xfId="0" applyFont="1" applyFill="1"/>
    <xf numFmtId="0" fontId="17" fillId="0" borderId="0" xfId="0" applyFont="1" applyFill="1"/>
    <xf numFmtId="164" fontId="17" fillId="0" borderId="0" xfId="0" applyNumberFormat="1" applyFont="1" applyFill="1"/>
    <xf numFmtId="0" fontId="2" fillId="0" borderId="4" xfId="0" applyFont="1" applyBorder="1" applyAlignment="1">
      <alignment horizontal="right"/>
    </xf>
    <xf numFmtId="0" fontId="3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center"/>
    </xf>
    <xf numFmtId="164" fontId="9" fillId="0" borderId="0" xfId="0" applyNumberFormat="1" applyFont="1" applyFill="1"/>
    <xf numFmtId="0" fontId="9" fillId="5" borderId="0" xfId="0" applyFont="1" applyFill="1" applyAlignment="1">
      <alignment horizontal="left"/>
    </xf>
    <xf numFmtId="0" fontId="9" fillId="5" borderId="0" xfId="0" applyFont="1" applyFill="1"/>
    <xf numFmtId="0" fontId="9" fillId="5" borderId="0" xfId="0" applyFont="1" applyFill="1" applyAlignment="1">
      <alignment horizontal="center"/>
    </xf>
    <xf numFmtId="164" fontId="9" fillId="5" borderId="0" xfId="0" applyNumberFormat="1" applyFont="1" applyFill="1"/>
    <xf numFmtId="0" fontId="6" fillId="5" borderId="0" xfId="0" applyFont="1" applyFill="1"/>
    <xf numFmtId="49" fontId="6" fillId="5" borderId="0" xfId="0" applyNumberFormat="1" applyFont="1" applyFill="1"/>
    <xf numFmtId="164" fontId="6" fillId="5" borderId="0" xfId="0" applyNumberFormat="1" applyFont="1" applyFill="1"/>
    <xf numFmtId="2" fontId="6" fillId="5" borderId="0" xfId="0" applyNumberFormat="1" applyFont="1" applyFill="1"/>
    <xf numFmtId="4" fontId="6" fillId="5" borderId="0" xfId="0" applyNumberFormat="1" applyFont="1" applyFill="1"/>
    <xf numFmtId="0" fontId="2" fillId="0" borderId="0" xfId="0" applyFont="1" applyFill="1" applyBorder="1"/>
    <xf numFmtId="0" fontId="0" fillId="0" borderId="0" xfId="0" applyFill="1" applyBorder="1"/>
    <xf numFmtId="164" fontId="0" fillId="0" borderId="0" xfId="0" applyNumberFormat="1"/>
    <xf numFmtId="164" fontId="3" fillId="0" borderId="0" xfId="0" applyNumberFormat="1" applyFont="1"/>
    <xf numFmtId="164" fontId="2" fillId="6" borderId="0" xfId="0" applyNumberFormat="1" applyFont="1" applyFill="1"/>
    <xf numFmtId="0" fontId="6" fillId="6" borderId="0" xfId="0" applyFont="1" applyFill="1"/>
    <xf numFmtId="0" fontId="15" fillId="0" borderId="0" xfId="0" applyFont="1" applyBorder="1"/>
    <xf numFmtId="0" fontId="0" fillId="0" borderId="0" xfId="0" applyBorder="1"/>
    <xf numFmtId="0" fontId="2" fillId="0" borderId="0" xfId="0" applyFont="1" applyFill="1" applyBorder="1" applyAlignment="1"/>
    <xf numFmtId="0" fontId="18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0" fillId="3" borderId="2" xfId="0" applyNumberFormat="1" applyFont="1" applyFill="1" applyBorder="1" applyAlignment="1">
      <alignment horizontal="center" vertical="center" wrapText="1"/>
    </xf>
    <xf numFmtId="9" fontId="13" fillId="3" borderId="9" xfId="2" applyFont="1" applyFill="1" applyBorder="1" applyAlignment="1">
      <alignment horizontal="center" vertical="center" wrapText="1"/>
    </xf>
    <xf numFmtId="44" fontId="13" fillId="3" borderId="9" xfId="1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0" fillId="3" borderId="6" xfId="0" applyNumberFormat="1" applyFont="1" applyFill="1" applyBorder="1" applyAlignment="1">
      <alignment horizontal="center" vertical="center" wrapText="1"/>
    </xf>
    <xf numFmtId="44" fontId="0" fillId="3" borderId="1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44" fontId="0" fillId="3" borderId="10" xfId="0" applyNumberFormat="1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0" fillId="3" borderId="4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4" fontId="0" fillId="0" borderId="10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44" fontId="0" fillId="0" borderId="11" xfId="0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2" fillId="0" borderId="0" xfId="0" applyFont="1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20" fillId="0" borderId="0" xfId="0" applyFont="1"/>
    <xf numFmtId="0" fontId="19" fillId="0" borderId="0" xfId="0" applyFont="1"/>
    <xf numFmtId="0" fontId="0" fillId="0" borderId="32" xfId="0" applyBorder="1"/>
    <xf numFmtId="0" fontId="0" fillId="7" borderId="0" xfId="0" applyFill="1" applyBorder="1"/>
    <xf numFmtId="0" fontId="0" fillId="3" borderId="4" xfId="0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11" fillId="0" borderId="31" xfId="0" applyFont="1" applyBorder="1"/>
    <xf numFmtId="0" fontId="2" fillId="8" borderId="4" xfId="0" applyFont="1" applyFill="1" applyBorder="1" applyAlignment="1">
      <alignment horizontal="center"/>
    </xf>
    <xf numFmtId="44" fontId="0" fillId="0" borderId="33" xfId="1" applyFont="1" applyBorder="1"/>
    <xf numFmtId="44" fontId="0" fillId="0" borderId="34" xfId="1" applyFont="1" applyBorder="1"/>
    <xf numFmtId="0" fontId="11" fillId="0" borderId="32" xfId="0" applyFont="1" applyBorder="1"/>
    <xf numFmtId="0" fontId="2" fillId="2" borderId="4" xfId="0" applyFont="1" applyFill="1" applyBorder="1" applyAlignment="1">
      <alignment horizontal="center"/>
    </xf>
    <xf numFmtId="44" fontId="0" fillId="0" borderId="4" xfId="1" applyFont="1" applyBorder="1"/>
    <xf numFmtId="0" fontId="2" fillId="9" borderId="4" xfId="0" applyFont="1" applyFill="1" applyBorder="1" applyAlignment="1">
      <alignment horizontal="center"/>
    </xf>
    <xf numFmtId="0" fontId="2" fillId="10" borderId="4" xfId="0" applyFont="1" applyFill="1" applyBorder="1" applyAlignment="1">
      <alignment horizontal="center"/>
    </xf>
    <xf numFmtId="0" fontId="0" fillId="0" borderId="26" xfId="0" applyBorder="1"/>
    <xf numFmtId="0" fontId="0" fillId="0" borderId="35" xfId="0" applyBorder="1"/>
    <xf numFmtId="0" fontId="0" fillId="0" borderId="27" xfId="0" applyBorder="1"/>
    <xf numFmtId="0" fontId="11" fillId="0" borderId="0" xfId="0" applyFont="1"/>
    <xf numFmtId="0" fontId="20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center"/>
    </xf>
    <xf numFmtId="0" fontId="2" fillId="0" borderId="36" xfId="0" applyFont="1" applyBorder="1" applyAlignment="1"/>
    <xf numFmtId="49" fontId="14" fillId="0" borderId="37" xfId="1" applyNumberFormat="1" applyFont="1" applyFill="1" applyBorder="1" applyAlignment="1">
      <alignment horizontal="center"/>
    </xf>
    <xf numFmtId="164" fontId="0" fillId="0" borderId="0" xfId="1" applyNumberFormat="1" applyFont="1"/>
    <xf numFmtId="0" fontId="2" fillId="0" borderId="0" xfId="0" applyFont="1" applyAlignment="1">
      <alignment horizontal="right"/>
    </xf>
    <xf numFmtId="0" fontId="2" fillId="11" borderId="0" xfId="0" applyFont="1" applyFill="1" applyAlignment="1">
      <alignment horizontal="right"/>
    </xf>
    <xf numFmtId="164" fontId="0" fillId="11" borderId="0" xfId="0" applyNumberFormat="1" applyFill="1"/>
    <xf numFmtId="0" fontId="0" fillId="11" borderId="0" xfId="0" applyFill="1"/>
    <xf numFmtId="0" fontId="2" fillId="0" borderId="0" xfId="0" applyFont="1" applyAlignment="1">
      <alignment horizontal="left"/>
    </xf>
  </cellXfs>
  <cellStyles count="4">
    <cellStyle name="Prozent" xfId="2" builtinId="5"/>
    <cellStyle name="Standard" xfId="0" builtinId="0"/>
    <cellStyle name="Währung" xfId="1" builtinId="4"/>
    <cellStyle name="Währung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57"/>
  <sheetViews>
    <sheetView tabSelected="1" workbookViewId="0">
      <selection activeCell="H2" sqref="H2"/>
    </sheetView>
  </sheetViews>
  <sheetFormatPr baseColWidth="10" defaultRowHeight="15" x14ac:dyDescent="0.25"/>
  <cols>
    <col min="6" max="6" width="15" customWidth="1"/>
    <col min="15" max="16" width="14.140625" customWidth="1"/>
    <col min="17" max="17" width="13.85546875" customWidth="1"/>
    <col min="19" max="19" width="15" bestFit="1" customWidth="1"/>
    <col min="20" max="20" width="22.7109375" bestFit="1" customWidth="1"/>
    <col min="22" max="22" width="13.7109375" customWidth="1"/>
    <col min="24" max="24" width="15.140625" customWidth="1"/>
    <col min="25" max="25" width="12.5703125" customWidth="1"/>
    <col min="26" max="27" width="12" bestFit="1" customWidth="1"/>
  </cols>
  <sheetData>
    <row r="1" spans="1:30" x14ac:dyDescent="0.25">
      <c r="A1" t="s">
        <v>31</v>
      </c>
      <c r="Q1" s="38" t="s">
        <v>114</v>
      </c>
      <c r="V1" s="38" t="s">
        <v>27</v>
      </c>
    </row>
    <row r="2" spans="1:30" ht="15.75" thickBot="1" x14ac:dyDescent="0.3">
      <c r="A2" s="17" t="s">
        <v>32</v>
      </c>
      <c r="B2" s="17"/>
      <c r="C2" s="203" t="s">
        <v>151</v>
      </c>
      <c r="D2" s="203"/>
      <c r="E2" s="203"/>
      <c r="F2" s="203"/>
      <c r="G2" s="17" t="s">
        <v>33</v>
      </c>
      <c r="H2" s="38" t="s">
        <v>152</v>
      </c>
      <c r="T2" s="187"/>
      <c r="U2" s="187"/>
    </row>
    <row r="3" spans="1:30" ht="15.75" thickBot="1" x14ac:dyDescent="0.3">
      <c r="Q3" s="43" t="s">
        <v>63</v>
      </c>
      <c r="R3" s="44" t="s">
        <v>64</v>
      </c>
      <c r="S3" s="45" t="s">
        <v>65</v>
      </c>
      <c r="T3" s="45" t="s">
        <v>66</v>
      </c>
      <c r="U3" s="21"/>
      <c r="V3" s="163"/>
      <c r="W3" s="164"/>
      <c r="X3" s="164"/>
      <c r="Y3" s="164"/>
      <c r="Z3" s="164"/>
      <c r="AA3" s="164"/>
      <c r="AB3" s="164"/>
      <c r="AC3" s="164"/>
      <c r="AD3" s="165"/>
    </row>
    <row r="4" spans="1:30" s="15" customFormat="1" ht="15.75" x14ac:dyDescent="0.25">
      <c r="A4" s="15" t="s">
        <v>34</v>
      </c>
      <c r="Q4" s="40" t="s">
        <v>7</v>
      </c>
      <c r="R4" s="41"/>
      <c r="S4" s="46"/>
      <c r="T4" s="42"/>
      <c r="U4" s="21"/>
      <c r="V4" s="166"/>
      <c r="W4" s="162" t="s">
        <v>115</v>
      </c>
      <c r="X4" s="136"/>
      <c r="Y4" s="136"/>
      <c r="Z4" s="167"/>
      <c r="AA4" s="168"/>
      <c r="AB4" s="168"/>
      <c r="AC4" s="168"/>
      <c r="AD4" s="169"/>
    </row>
    <row r="5" spans="1:30" ht="15.75" x14ac:dyDescent="0.25">
      <c r="J5" s="1"/>
      <c r="L5" s="1"/>
      <c r="N5" s="18"/>
      <c r="O5" s="29"/>
      <c r="Q5" s="63"/>
      <c r="R5" s="64">
        <v>1</v>
      </c>
      <c r="S5" s="65" t="s">
        <v>102</v>
      </c>
      <c r="T5" s="66">
        <v>4193.4799999999996</v>
      </c>
      <c r="V5" s="166"/>
      <c r="W5" s="136" t="s">
        <v>116</v>
      </c>
      <c r="X5" s="136"/>
      <c r="AB5" s="136"/>
      <c r="AC5" s="136"/>
      <c r="AD5" s="169"/>
    </row>
    <row r="6" spans="1:30" s="19" customFormat="1" ht="15.75" x14ac:dyDescent="0.25">
      <c r="A6" s="29" t="s">
        <v>48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 t="s">
        <v>26</v>
      </c>
      <c r="O6" s="29" t="s">
        <v>47</v>
      </c>
      <c r="P6" s="18"/>
      <c r="Q6" s="63"/>
      <c r="R6" s="64">
        <v>2</v>
      </c>
      <c r="S6" s="65" t="s">
        <v>103</v>
      </c>
      <c r="T6" s="66">
        <v>4474.13</v>
      </c>
      <c r="V6" s="166"/>
      <c r="W6" s="136" t="s">
        <v>117</v>
      </c>
      <c r="X6" s="136"/>
      <c r="Y6" s="136"/>
      <c r="Z6" s="136"/>
      <c r="AA6" s="136"/>
      <c r="AB6" s="136"/>
      <c r="AC6" s="136"/>
      <c r="AD6" s="169"/>
    </row>
    <row r="7" spans="1:30" s="156" customFormat="1" ht="39.75" customHeight="1" x14ac:dyDescent="0.25">
      <c r="A7" s="154" t="s">
        <v>35</v>
      </c>
      <c r="B7" s="191" t="s">
        <v>36</v>
      </c>
      <c r="C7" s="191"/>
      <c r="D7" s="154" t="s">
        <v>37</v>
      </c>
      <c r="E7" s="154" t="s">
        <v>101</v>
      </c>
      <c r="F7" s="154" t="s">
        <v>38</v>
      </c>
      <c r="G7" s="154" t="s">
        <v>39</v>
      </c>
      <c r="H7" s="154" t="s">
        <v>40</v>
      </c>
      <c r="I7" s="154" t="s">
        <v>41</v>
      </c>
      <c r="J7" s="154" t="s">
        <v>42</v>
      </c>
      <c r="K7" s="154" t="s">
        <v>43</v>
      </c>
      <c r="L7" s="154" t="s">
        <v>44</v>
      </c>
      <c r="M7" s="154" t="s">
        <v>45</v>
      </c>
      <c r="N7" s="155" t="s">
        <v>46</v>
      </c>
      <c r="O7" s="155"/>
      <c r="P7" s="154"/>
      <c r="Q7" s="152"/>
      <c r="R7" s="153">
        <v>3</v>
      </c>
      <c r="S7" s="151" t="s">
        <v>104</v>
      </c>
      <c r="T7" s="66">
        <v>5068.49</v>
      </c>
      <c r="V7" s="166"/>
      <c r="W7" s="136"/>
      <c r="X7" s="136"/>
      <c r="Y7" s="136"/>
      <c r="Z7" s="136"/>
      <c r="AA7" s="136"/>
      <c r="AB7" s="136"/>
      <c r="AC7" s="136"/>
      <c r="AD7" s="169"/>
    </row>
    <row r="8" spans="1:30" s="21" customFormat="1" ht="15.75" x14ac:dyDescent="0.25">
      <c r="A8" s="30">
        <v>1</v>
      </c>
      <c r="B8" s="192" t="s">
        <v>54</v>
      </c>
      <c r="C8" s="192"/>
      <c r="D8" s="31" t="s">
        <v>0</v>
      </c>
      <c r="E8" s="32" t="s">
        <v>1</v>
      </c>
      <c r="F8" s="33">
        <v>4967.01</v>
      </c>
      <c r="G8" s="34">
        <v>0.24</v>
      </c>
      <c r="H8" s="35">
        <f>F8*G8</f>
        <v>1192.0824</v>
      </c>
      <c r="I8" s="36">
        <v>0.5</v>
      </c>
      <c r="J8" s="33">
        <f>(F8+H8)*I8</f>
        <v>3079.5462000000002</v>
      </c>
      <c r="K8" s="34">
        <v>0.4647</v>
      </c>
      <c r="L8" s="33">
        <f>J8*K8/12</f>
        <v>119.25542659500002</v>
      </c>
      <c r="M8" s="31">
        <v>6</v>
      </c>
      <c r="N8" s="37">
        <f>(J8+L8)*M8</f>
        <v>19192.809759570002</v>
      </c>
      <c r="O8" s="37">
        <f>N8*1.05</f>
        <v>20152.450247548502</v>
      </c>
      <c r="P8" s="12"/>
      <c r="Q8" s="63"/>
      <c r="R8" s="64">
        <v>4</v>
      </c>
      <c r="S8" s="65" t="s">
        <v>105</v>
      </c>
      <c r="T8" s="66">
        <v>5590.37</v>
      </c>
      <c r="V8" s="166"/>
      <c r="W8" s="170" t="s">
        <v>118</v>
      </c>
      <c r="X8" s="136"/>
      <c r="Y8" s="136"/>
      <c r="Z8" s="136"/>
      <c r="AA8" s="136"/>
      <c r="AB8" s="136"/>
      <c r="AC8" s="136"/>
      <c r="AD8" s="169"/>
    </row>
    <row r="9" spans="1:30" s="14" customFormat="1" ht="15.75" x14ac:dyDescent="0.25">
      <c r="A9" s="4">
        <v>2</v>
      </c>
      <c r="B9" s="193"/>
      <c r="C9" s="193"/>
      <c r="D9" s="6"/>
      <c r="E9" s="7"/>
      <c r="F9" s="8">
        <v>0</v>
      </c>
      <c r="G9" s="9">
        <f>G8</f>
        <v>0.24</v>
      </c>
      <c r="H9" s="10">
        <f>F9*G9</f>
        <v>0</v>
      </c>
      <c r="I9" s="11">
        <v>0.5</v>
      </c>
      <c r="J9" s="8">
        <f>(F9+H9)*I9</f>
        <v>0</v>
      </c>
      <c r="K9" s="9">
        <v>0</v>
      </c>
      <c r="L9" s="8">
        <f>J9*K9/12</f>
        <v>0</v>
      </c>
      <c r="M9" s="12">
        <v>0</v>
      </c>
      <c r="N9" s="13">
        <f>(J9+L9)*M9</f>
        <v>0</v>
      </c>
      <c r="O9" s="13">
        <f t="shared" ref="O9:O11" si="0">N9</f>
        <v>0</v>
      </c>
      <c r="P9" s="6"/>
      <c r="Q9" s="63"/>
      <c r="R9" s="64">
        <v>5</v>
      </c>
      <c r="S9" s="65" t="s">
        <v>106</v>
      </c>
      <c r="T9" s="66">
        <v>6264.45</v>
      </c>
      <c r="V9" s="166"/>
      <c r="W9" s="136"/>
      <c r="X9" s="136"/>
      <c r="Y9" s="136"/>
      <c r="Z9" s="136"/>
      <c r="AA9" s="136"/>
      <c r="AB9" s="136"/>
      <c r="AC9" s="136"/>
      <c r="AD9" s="169"/>
    </row>
    <row r="10" spans="1:30" s="14" customFormat="1" ht="16.5" thickBot="1" x14ac:dyDescent="0.3">
      <c r="A10" s="4">
        <v>3</v>
      </c>
      <c r="B10" s="190"/>
      <c r="C10" s="190"/>
      <c r="D10" s="6"/>
      <c r="E10" s="7"/>
      <c r="F10" s="8">
        <v>0</v>
      </c>
      <c r="G10" s="9">
        <f t="shared" ref="G10:G11" si="1">G9</f>
        <v>0.24</v>
      </c>
      <c r="H10" s="10">
        <f t="shared" ref="H10:H11" si="2">F10*G10</f>
        <v>0</v>
      </c>
      <c r="I10" s="11">
        <v>0</v>
      </c>
      <c r="J10" s="8">
        <f t="shared" ref="J10:J11" si="3">(F10+H10)*I10</f>
        <v>0</v>
      </c>
      <c r="K10" s="9">
        <v>0</v>
      </c>
      <c r="L10" s="8">
        <f t="shared" ref="L10:L11" si="4">J10*K10/12</f>
        <v>0</v>
      </c>
      <c r="M10" s="12">
        <v>0</v>
      </c>
      <c r="N10" s="13">
        <f t="shared" ref="N10:N11" si="5">(J10+L10)*M10</f>
        <v>0</v>
      </c>
      <c r="O10" s="13">
        <f t="shared" si="0"/>
        <v>0</v>
      </c>
      <c r="P10" s="6"/>
      <c r="Q10" s="67"/>
      <c r="R10" s="68">
        <v>6</v>
      </c>
      <c r="S10" s="69" t="s">
        <v>107</v>
      </c>
      <c r="T10" s="70">
        <v>6446.05</v>
      </c>
      <c r="V10" s="166"/>
      <c r="W10" s="136" t="s">
        <v>119</v>
      </c>
      <c r="X10" s="136"/>
      <c r="Y10" s="136"/>
      <c r="Z10" s="136"/>
      <c r="AA10" s="136"/>
      <c r="AB10" s="136"/>
      <c r="AC10" s="136"/>
      <c r="AD10" s="169"/>
    </row>
    <row r="11" spans="1:30" s="14" customFormat="1" ht="15.75" x14ac:dyDescent="0.25">
      <c r="A11" s="4">
        <v>4</v>
      </c>
      <c r="B11" s="190"/>
      <c r="C11" s="190"/>
      <c r="D11" s="6"/>
      <c r="E11" s="7"/>
      <c r="F11" s="8">
        <v>0</v>
      </c>
      <c r="G11" s="9">
        <f t="shared" si="1"/>
        <v>0.24</v>
      </c>
      <c r="H11" s="10">
        <f t="shared" si="2"/>
        <v>0</v>
      </c>
      <c r="I11" s="11">
        <v>0</v>
      </c>
      <c r="J11" s="8">
        <f t="shared" si="3"/>
        <v>0</v>
      </c>
      <c r="K11" s="9">
        <v>0</v>
      </c>
      <c r="L11" s="8">
        <f t="shared" si="4"/>
        <v>0</v>
      </c>
      <c r="M11" s="12">
        <v>0</v>
      </c>
      <c r="N11" s="13">
        <f t="shared" si="5"/>
        <v>0</v>
      </c>
      <c r="O11" s="13">
        <f t="shared" si="0"/>
        <v>0</v>
      </c>
      <c r="P11" s="6"/>
      <c r="Q11" s="55" t="s">
        <v>8</v>
      </c>
      <c r="R11" s="56"/>
      <c r="S11" s="57"/>
      <c r="T11" s="58"/>
      <c r="V11" s="166"/>
      <c r="W11" s="136"/>
      <c r="X11" s="136"/>
      <c r="Y11" s="136"/>
      <c r="Z11" s="136"/>
      <c r="AA11" s="136"/>
      <c r="AB11" s="136"/>
      <c r="AC11" s="136"/>
      <c r="AD11" s="169"/>
    </row>
    <row r="12" spans="1:30" s="19" customFormat="1" ht="15.75" x14ac:dyDescent="0.25">
      <c r="A12" s="124" t="s">
        <v>50</v>
      </c>
      <c r="B12" s="124"/>
      <c r="C12" s="124"/>
      <c r="D12" s="124"/>
      <c r="E12" s="125"/>
      <c r="F12" s="126"/>
      <c r="G12" s="127"/>
      <c r="H12" s="128"/>
      <c r="I12" s="124"/>
      <c r="J12" s="124"/>
      <c r="K12" s="124"/>
      <c r="L12" s="124"/>
      <c r="M12" s="124">
        <f>SUM(M8:M11)</f>
        <v>6</v>
      </c>
      <c r="N12" s="126">
        <f>SUM(N8:N11)</f>
        <v>19192.809759570002</v>
      </c>
      <c r="O12" s="126">
        <f>SUM(O8:O11)</f>
        <v>20152.450247548502</v>
      </c>
      <c r="P12" s="18"/>
      <c r="Q12" s="47"/>
      <c r="R12" s="48">
        <v>1</v>
      </c>
      <c r="S12" s="65" t="s">
        <v>102</v>
      </c>
      <c r="T12" s="50">
        <v>4629.74</v>
      </c>
      <c r="V12" s="166"/>
      <c r="W12" s="171" t="s">
        <v>6</v>
      </c>
      <c r="X12" s="172" t="s">
        <v>120</v>
      </c>
      <c r="Y12" s="172" t="s">
        <v>121</v>
      </c>
      <c r="Z12" s="172" t="s">
        <v>122</v>
      </c>
      <c r="AA12" s="172" t="s">
        <v>123</v>
      </c>
      <c r="AB12" s="172" t="s">
        <v>124</v>
      </c>
      <c r="AC12" s="172" t="s">
        <v>125</v>
      </c>
      <c r="AD12" s="169"/>
    </row>
    <row r="13" spans="1:30" s="14" customFormat="1" ht="15.75" x14ac:dyDescent="0.25">
      <c r="A13" s="6"/>
      <c r="B13" s="6"/>
      <c r="C13" s="6"/>
      <c r="D13" s="6"/>
      <c r="E13" s="7"/>
      <c r="F13" s="23"/>
      <c r="G13" s="24"/>
      <c r="H13" s="25"/>
      <c r="I13" s="6"/>
      <c r="J13" s="6"/>
      <c r="K13" s="6"/>
      <c r="L13" s="6"/>
      <c r="M13" s="6"/>
      <c r="N13" s="6"/>
      <c r="O13" s="6"/>
      <c r="P13" s="6"/>
      <c r="Q13" s="47"/>
      <c r="R13" s="48">
        <v>2</v>
      </c>
      <c r="S13" s="65" t="s">
        <v>103</v>
      </c>
      <c r="T13" s="50">
        <v>4967.01</v>
      </c>
      <c r="V13" s="166"/>
      <c r="W13" s="171" t="s">
        <v>126</v>
      </c>
      <c r="X13" s="172" t="s">
        <v>127</v>
      </c>
      <c r="Y13" s="172" t="s">
        <v>128</v>
      </c>
      <c r="Z13" s="172" t="s">
        <v>129</v>
      </c>
      <c r="AA13" s="172" t="s">
        <v>130</v>
      </c>
      <c r="AB13" s="172" t="s">
        <v>131</v>
      </c>
      <c r="AC13" s="172" t="s">
        <v>132</v>
      </c>
      <c r="AD13" s="169"/>
    </row>
    <row r="14" spans="1:30" s="19" customFormat="1" ht="15.75" x14ac:dyDescent="0.25">
      <c r="A14" s="29" t="s">
        <v>49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18"/>
      <c r="Q14" s="47"/>
      <c r="R14" s="48">
        <v>3</v>
      </c>
      <c r="S14" s="65" t="s">
        <v>104</v>
      </c>
      <c r="T14" s="50">
        <v>5220.71</v>
      </c>
      <c r="V14" s="173"/>
      <c r="W14" s="174" t="s">
        <v>133</v>
      </c>
      <c r="X14" s="175">
        <v>5626.91</v>
      </c>
      <c r="Y14" s="175">
        <v>5945.86</v>
      </c>
      <c r="Z14" s="175">
        <v>6173.67</v>
      </c>
      <c r="AA14" s="175">
        <v>6568.57</v>
      </c>
      <c r="AB14" s="175">
        <v>7039.34</v>
      </c>
      <c r="AC14" s="176">
        <v>7222.97</v>
      </c>
      <c r="AD14" s="177"/>
    </row>
    <row r="15" spans="1:30" s="156" customFormat="1" ht="39.75" customHeight="1" x14ac:dyDescent="0.25">
      <c r="A15" s="154" t="s">
        <v>35</v>
      </c>
      <c r="B15" s="191" t="s">
        <v>36</v>
      </c>
      <c r="C15" s="191"/>
      <c r="D15" s="154" t="s">
        <v>37</v>
      </c>
      <c r="E15" s="154" t="s">
        <v>101</v>
      </c>
      <c r="F15" s="154" t="s">
        <v>38</v>
      </c>
      <c r="G15" s="154" t="s">
        <v>39</v>
      </c>
      <c r="H15" s="154" t="s">
        <v>40</v>
      </c>
      <c r="I15" s="154" t="s">
        <v>41</v>
      </c>
      <c r="J15" s="154" t="s">
        <v>42</v>
      </c>
      <c r="K15" s="154" t="s">
        <v>43</v>
      </c>
      <c r="L15" s="154" t="s">
        <v>44</v>
      </c>
      <c r="M15" s="154" t="s">
        <v>45</v>
      </c>
      <c r="N15" s="155" t="s">
        <v>46</v>
      </c>
      <c r="O15" s="155"/>
      <c r="P15" s="154"/>
      <c r="Q15" s="149"/>
      <c r="R15" s="150">
        <v>4</v>
      </c>
      <c r="S15" s="151" t="s">
        <v>105</v>
      </c>
      <c r="T15" s="50">
        <v>5713.58</v>
      </c>
      <c r="V15" s="166"/>
      <c r="W15" s="171" t="s">
        <v>126</v>
      </c>
      <c r="X15" s="172" t="s">
        <v>127</v>
      </c>
      <c r="Y15" s="172" t="s">
        <v>130</v>
      </c>
      <c r="Z15" s="172" t="s">
        <v>134</v>
      </c>
      <c r="AA15" s="172" t="s">
        <v>135</v>
      </c>
      <c r="AB15" s="172" t="s">
        <v>136</v>
      </c>
      <c r="AC15" s="172" t="s">
        <v>137</v>
      </c>
      <c r="AD15" s="169"/>
    </row>
    <row r="16" spans="1:30" s="21" customFormat="1" ht="15.75" x14ac:dyDescent="0.25">
      <c r="A16" s="30">
        <v>1</v>
      </c>
      <c r="B16" s="192" t="str">
        <f>B8</f>
        <v>Example NN, WiMi</v>
      </c>
      <c r="C16" s="192"/>
      <c r="D16" s="31" t="str">
        <f>D8</f>
        <v>TV-L</v>
      </c>
      <c r="E16" s="32" t="str">
        <f>E8</f>
        <v>13/2</v>
      </c>
      <c r="F16" s="33">
        <v>4967.01</v>
      </c>
      <c r="G16" s="34">
        <v>0.24</v>
      </c>
      <c r="H16" s="35">
        <f>F16*G16</f>
        <v>1192.0824</v>
      </c>
      <c r="I16" s="36">
        <v>0.5</v>
      </c>
      <c r="J16" s="33">
        <f>(F16+H16)*I16</f>
        <v>3079.5462000000002</v>
      </c>
      <c r="K16" s="34">
        <v>0.4647</v>
      </c>
      <c r="L16" s="33">
        <f>J16*K16/12</f>
        <v>119.25542659500002</v>
      </c>
      <c r="M16" s="31">
        <v>12</v>
      </c>
      <c r="N16" s="37">
        <f>(J16+L16)*M16</f>
        <v>38385.619519140004</v>
      </c>
      <c r="O16" s="37">
        <f>N16*1.05*1.05</f>
        <v>42320.14551985186</v>
      </c>
      <c r="P16" s="12"/>
      <c r="Q16" s="47"/>
      <c r="R16" s="48">
        <v>5</v>
      </c>
      <c r="S16" s="65" t="s">
        <v>106</v>
      </c>
      <c r="T16" s="50">
        <v>6394.91</v>
      </c>
      <c r="V16" s="166"/>
      <c r="W16" s="178" t="s">
        <v>138</v>
      </c>
      <c r="X16" s="179">
        <v>7426.63</v>
      </c>
      <c r="Y16" s="179">
        <v>8049.32</v>
      </c>
      <c r="Z16" s="179">
        <v>8596.06</v>
      </c>
      <c r="AA16" s="179">
        <v>8903.2999999999993</v>
      </c>
      <c r="AB16" s="179">
        <v>9070.7900000000009</v>
      </c>
      <c r="AC16" s="179">
        <v>9302.27</v>
      </c>
      <c r="AD16" s="169"/>
    </row>
    <row r="17" spans="1:30" s="14" customFormat="1" ht="16.5" thickBot="1" x14ac:dyDescent="0.3">
      <c r="A17" s="4">
        <v>2</v>
      </c>
      <c r="B17" s="190">
        <f>B9</f>
        <v>0</v>
      </c>
      <c r="C17" s="190"/>
      <c r="D17" s="5">
        <f>D9</f>
        <v>0</v>
      </c>
      <c r="E17" s="7">
        <f>E9</f>
        <v>0</v>
      </c>
      <c r="F17" s="8">
        <v>0</v>
      </c>
      <c r="G17" s="9">
        <f>G16</f>
        <v>0.24</v>
      </c>
      <c r="H17" s="10">
        <f>F17*G17</f>
        <v>0</v>
      </c>
      <c r="I17" s="11">
        <v>0</v>
      </c>
      <c r="J17" s="8">
        <f>(F17+H17)*I17</f>
        <v>0</v>
      </c>
      <c r="K17" s="9">
        <v>0</v>
      </c>
      <c r="L17" s="8">
        <f>J17*K17/12</f>
        <v>0</v>
      </c>
      <c r="M17" s="12">
        <v>0</v>
      </c>
      <c r="N17" s="13">
        <f>(J17+L17)*M17</f>
        <v>0</v>
      </c>
      <c r="O17" s="13">
        <f t="shared" ref="O17:O19" si="6">N17*1.05</f>
        <v>0</v>
      </c>
      <c r="P17" s="6"/>
      <c r="Q17" s="51"/>
      <c r="R17" s="52">
        <v>6</v>
      </c>
      <c r="S17" s="69" t="s">
        <v>107</v>
      </c>
      <c r="T17" s="54">
        <v>6580.44</v>
      </c>
      <c r="V17" s="166"/>
      <c r="W17" s="180" t="s">
        <v>139</v>
      </c>
      <c r="X17" s="179">
        <v>9302.27</v>
      </c>
      <c r="Y17" s="179">
        <v>9849.02</v>
      </c>
      <c r="Z17" s="179">
        <v>10631.15</v>
      </c>
      <c r="AA17" s="179"/>
      <c r="AB17" s="179"/>
      <c r="AC17" s="179"/>
      <c r="AD17" s="169"/>
    </row>
    <row r="18" spans="1:30" s="14" customFormat="1" ht="15.75" x14ac:dyDescent="0.25">
      <c r="A18" s="4">
        <v>3</v>
      </c>
      <c r="B18" s="190">
        <f>B10</f>
        <v>0</v>
      </c>
      <c r="C18" s="190"/>
      <c r="D18" s="5">
        <f t="shared" ref="D18:E18" si="7">D10</f>
        <v>0</v>
      </c>
      <c r="E18" s="7">
        <f t="shared" si="7"/>
        <v>0</v>
      </c>
      <c r="F18" s="8">
        <v>0</v>
      </c>
      <c r="G18" s="9">
        <f t="shared" ref="G18:G19" si="8">G17</f>
        <v>0.24</v>
      </c>
      <c r="H18" s="10">
        <f t="shared" ref="H18:H19" si="9">F18*G18</f>
        <v>0</v>
      </c>
      <c r="I18" s="11">
        <v>0</v>
      </c>
      <c r="J18" s="8">
        <f t="shared" ref="J18:J19" si="10">(F18+H18)*I18</f>
        <v>0</v>
      </c>
      <c r="K18" s="9">
        <v>0</v>
      </c>
      <c r="L18" s="8">
        <f t="shared" ref="L18:L19" si="11">J18*K18/12</f>
        <v>0</v>
      </c>
      <c r="M18" s="12">
        <v>0</v>
      </c>
      <c r="N18" s="13">
        <f t="shared" ref="N18:N19" si="12">(J18+L18)*M18</f>
        <v>0</v>
      </c>
      <c r="O18" s="13">
        <f t="shared" si="6"/>
        <v>0</v>
      </c>
      <c r="P18" s="6"/>
      <c r="Q18" s="71" t="s">
        <v>9</v>
      </c>
      <c r="R18" s="72"/>
      <c r="S18" s="73"/>
      <c r="T18" s="74"/>
      <c r="V18" s="166"/>
      <c r="W18" s="181" t="s">
        <v>140</v>
      </c>
      <c r="X18" s="179">
        <v>10942.53</v>
      </c>
      <c r="Y18" s="179">
        <v>11724.64</v>
      </c>
      <c r="Z18" s="179">
        <v>12347.33</v>
      </c>
      <c r="AA18" s="179"/>
      <c r="AB18" s="179"/>
      <c r="AC18" s="179"/>
      <c r="AD18" s="169"/>
    </row>
    <row r="19" spans="1:30" s="14" customFormat="1" ht="16.5" thickBot="1" x14ac:dyDescent="0.3">
      <c r="A19" s="4">
        <v>4</v>
      </c>
      <c r="B19" s="190">
        <f>B11</f>
        <v>0</v>
      </c>
      <c r="C19" s="190"/>
      <c r="D19" s="5">
        <f t="shared" ref="D19:E19" si="13">D11</f>
        <v>0</v>
      </c>
      <c r="E19" s="7">
        <f t="shared" si="13"/>
        <v>0</v>
      </c>
      <c r="F19" s="8">
        <v>0</v>
      </c>
      <c r="G19" s="9">
        <f t="shared" si="8"/>
        <v>0.24</v>
      </c>
      <c r="H19" s="10">
        <f t="shared" si="9"/>
        <v>0</v>
      </c>
      <c r="I19" s="11">
        <v>0</v>
      </c>
      <c r="J19" s="8">
        <f t="shared" si="10"/>
        <v>0</v>
      </c>
      <c r="K19" s="9">
        <v>0</v>
      </c>
      <c r="L19" s="8">
        <f t="shared" si="11"/>
        <v>0</v>
      </c>
      <c r="M19" s="12">
        <v>0</v>
      </c>
      <c r="N19" s="13">
        <f t="shared" si="12"/>
        <v>0</v>
      </c>
      <c r="O19" s="13">
        <f t="shared" si="6"/>
        <v>0</v>
      </c>
      <c r="P19" s="6"/>
      <c r="Q19" s="63"/>
      <c r="R19" s="64">
        <v>2</v>
      </c>
      <c r="S19" s="65" t="s">
        <v>103</v>
      </c>
      <c r="T19" s="75">
        <v>4967.01</v>
      </c>
      <c r="V19" s="182"/>
      <c r="W19" s="183"/>
      <c r="X19" s="183"/>
      <c r="Y19" s="183"/>
      <c r="Z19" s="183"/>
      <c r="AA19" s="183"/>
      <c r="AB19" s="183"/>
      <c r="AC19" s="183"/>
      <c r="AD19" s="184"/>
    </row>
    <row r="20" spans="1:30" s="19" customFormat="1" ht="16.5" thickBot="1" x14ac:dyDescent="0.3">
      <c r="A20" s="124" t="s">
        <v>50</v>
      </c>
      <c r="B20" s="124"/>
      <c r="C20" s="124"/>
      <c r="D20" s="124"/>
      <c r="E20" s="125"/>
      <c r="F20" s="126"/>
      <c r="G20" s="127"/>
      <c r="H20" s="128"/>
      <c r="I20" s="124"/>
      <c r="J20" s="124"/>
      <c r="K20" s="124"/>
      <c r="L20" s="124"/>
      <c r="M20" s="124">
        <f>SUM(M16:M19)</f>
        <v>12</v>
      </c>
      <c r="N20" s="126">
        <f>SUM(N16:N19)</f>
        <v>38385.619519140004</v>
      </c>
      <c r="O20" s="126">
        <f>SUM(O16:O19)</f>
        <v>42320.14551985186</v>
      </c>
      <c r="P20" s="18"/>
      <c r="Q20" s="63"/>
      <c r="R20" s="64">
        <v>3</v>
      </c>
      <c r="S20" s="65" t="s">
        <v>104</v>
      </c>
      <c r="T20" s="75">
        <v>5220.71</v>
      </c>
      <c r="V20" s="185"/>
      <c r="W20"/>
      <c r="X20"/>
      <c r="Y20"/>
      <c r="Z20"/>
      <c r="AA20"/>
      <c r="AB20"/>
      <c r="AC20"/>
      <c r="AD20" s="185"/>
    </row>
    <row r="21" spans="1:30" s="14" customFormat="1" ht="15.75" x14ac:dyDescent="0.25">
      <c r="A21" s="6"/>
      <c r="B21" s="6"/>
      <c r="C21" s="6"/>
      <c r="D21" s="6"/>
      <c r="E21" s="7"/>
      <c r="F21" s="23"/>
      <c r="G21" s="24"/>
      <c r="H21" s="25"/>
      <c r="I21" s="6"/>
      <c r="J21" s="6"/>
      <c r="K21" s="6"/>
      <c r="L21" s="6"/>
      <c r="M21" s="6"/>
      <c r="N21" s="6"/>
      <c r="O21" s="6"/>
      <c r="P21" s="6"/>
      <c r="Q21" s="63"/>
      <c r="R21" s="64">
        <v>4</v>
      </c>
      <c r="S21" s="65" t="s">
        <v>105</v>
      </c>
      <c r="T21" s="75">
        <v>6112.24</v>
      </c>
      <c r="V21" s="163"/>
      <c r="W21" s="164"/>
      <c r="X21" s="164"/>
      <c r="Y21" s="164"/>
      <c r="Z21" s="164"/>
      <c r="AA21" s="164"/>
      <c r="AB21" s="164"/>
      <c r="AC21" s="164"/>
      <c r="AD21" s="165"/>
    </row>
    <row r="22" spans="1:30" s="19" customFormat="1" ht="15.75" x14ac:dyDescent="0.25">
      <c r="A22" s="29" t="s">
        <v>143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18"/>
      <c r="Q22" s="63"/>
      <c r="R22" s="64">
        <v>5</v>
      </c>
      <c r="S22" s="65" t="s">
        <v>106</v>
      </c>
      <c r="T22" s="75">
        <v>6800.81</v>
      </c>
      <c r="V22" s="166"/>
      <c r="W22" s="162" t="s">
        <v>115</v>
      </c>
      <c r="X22" s="136"/>
      <c r="Y22" s="136"/>
      <c r="Z22" s="167"/>
      <c r="AA22" s="168"/>
      <c r="AB22" s="168"/>
      <c r="AC22" s="168"/>
      <c r="AD22" s="169"/>
    </row>
    <row r="23" spans="1:30" s="156" customFormat="1" ht="39.75" customHeight="1" thickBot="1" x14ac:dyDescent="0.3">
      <c r="A23" s="154" t="s">
        <v>35</v>
      </c>
      <c r="B23" s="191" t="s">
        <v>36</v>
      </c>
      <c r="C23" s="191"/>
      <c r="D23" s="154" t="s">
        <v>37</v>
      </c>
      <c r="E23" s="154" t="s">
        <v>101</v>
      </c>
      <c r="F23" s="154" t="s">
        <v>38</v>
      </c>
      <c r="G23" s="154" t="s">
        <v>39</v>
      </c>
      <c r="H23" s="154" t="s">
        <v>40</v>
      </c>
      <c r="I23" s="154" t="s">
        <v>41</v>
      </c>
      <c r="J23" s="154" t="s">
        <v>42</v>
      </c>
      <c r="K23" s="154" t="s">
        <v>43</v>
      </c>
      <c r="L23" s="154" t="s">
        <v>44</v>
      </c>
      <c r="M23" s="154" t="s">
        <v>45</v>
      </c>
      <c r="N23" s="155" t="s">
        <v>46</v>
      </c>
      <c r="O23" s="155"/>
      <c r="P23" s="154"/>
      <c r="Q23" s="146"/>
      <c r="R23" s="147">
        <v>6</v>
      </c>
      <c r="S23" s="148" t="s">
        <v>107</v>
      </c>
      <c r="T23" s="76">
        <v>6998.52</v>
      </c>
      <c r="V23" s="166"/>
      <c r="W23" s="186" t="s">
        <v>141</v>
      </c>
      <c r="X23" s="136"/>
      <c r="Y23"/>
      <c r="Z23"/>
      <c r="AA23"/>
      <c r="AB23" s="136"/>
      <c r="AC23" s="136"/>
      <c r="AD23" s="169"/>
    </row>
    <row r="24" spans="1:30" s="21" customFormat="1" ht="15.75" x14ac:dyDescent="0.25">
      <c r="A24" s="30">
        <v>1</v>
      </c>
      <c r="B24" s="192" t="str">
        <f>B16</f>
        <v>Example NN, WiMi</v>
      </c>
      <c r="C24" s="192"/>
      <c r="D24" s="31" t="str">
        <f>D16</f>
        <v>TV-L</v>
      </c>
      <c r="E24" s="32" t="str">
        <f>E16</f>
        <v>13/2</v>
      </c>
      <c r="F24" s="33">
        <v>4967.01</v>
      </c>
      <c r="G24" s="34">
        <v>0.24</v>
      </c>
      <c r="H24" s="35">
        <f>F24*G24</f>
        <v>1192.0824</v>
      </c>
      <c r="I24" s="36">
        <v>0.5</v>
      </c>
      <c r="J24" s="33">
        <f>(F24+H24)*I24</f>
        <v>3079.5462000000002</v>
      </c>
      <c r="K24" s="34">
        <v>0.4647</v>
      </c>
      <c r="L24" s="33">
        <f>J24*K24/12</f>
        <v>119.25542659500002</v>
      </c>
      <c r="M24" s="31">
        <v>6</v>
      </c>
      <c r="N24" s="37">
        <f>(J24+L24)*M24</f>
        <v>19192.809759570002</v>
      </c>
      <c r="O24" s="37">
        <f>N24*1.05*1.05*1.05</f>
        <v>22218.076397922228</v>
      </c>
      <c r="P24" s="8"/>
      <c r="Q24" s="55" t="s">
        <v>10</v>
      </c>
      <c r="R24" s="56"/>
      <c r="S24" s="57"/>
      <c r="T24" s="58"/>
      <c r="V24" s="166"/>
      <c r="W24" s="136" t="s">
        <v>117</v>
      </c>
      <c r="X24" s="136"/>
      <c r="Y24" s="136"/>
      <c r="Z24" s="136"/>
      <c r="AA24" s="136"/>
      <c r="AB24" s="136"/>
      <c r="AC24" s="136"/>
      <c r="AD24" s="169"/>
    </row>
    <row r="25" spans="1:30" s="14" customFormat="1" ht="15.75" x14ac:dyDescent="0.25">
      <c r="A25" s="4">
        <v>2</v>
      </c>
      <c r="B25" s="190">
        <f>B17</f>
        <v>0</v>
      </c>
      <c r="C25" s="190"/>
      <c r="D25" s="5">
        <f>D17</f>
        <v>0</v>
      </c>
      <c r="E25" s="7">
        <f>E17</f>
        <v>0</v>
      </c>
      <c r="F25" s="8">
        <v>0</v>
      </c>
      <c r="G25" s="9">
        <f>G24</f>
        <v>0.24</v>
      </c>
      <c r="H25" s="10">
        <f>F25*G25</f>
        <v>0</v>
      </c>
      <c r="I25" s="11">
        <v>0</v>
      </c>
      <c r="J25" s="8">
        <f>(F25+H25)*I25</f>
        <v>0</v>
      </c>
      <c r="K25" s="9">
        <v>0</v>
      </c>
      <c r="L25" s="8">
        <f>J25*K25/12</f>
        <v>0</v>
      </c>
      <c r="M25" s="12">
        <v>0</v>
      </c>
      <c r="N25" s="13">
        <f>(J25+L25)*M25</f>
        <v>0</v>
      </c>
      <c r="O25" s="13">
        <f t="shared" ref="O25:O27" si="14">N25*1.05*1.05</f>
        <v>0</v>
      </c>
      <c r="P25" s="6"/>
      <c r="Q25" s="47"/>
      <c r="R25" s="48">
        <v>1</v>
      </c>
      <c r="S25" s="65" t="s">
        <v>102</v>
      </c>
      <c r="T25" s="50">
        <v>5003.49</v>
      </c>
      <c r="V25" s="166"/>
      <c r="W25" s="136"/>
      <c r="X25" s="136"/>
      <c r="Y25" s="136"/>
      <c r="Z25" s="136"/>
      <c r="AA25" s="136"/>
      <c r="AB25" s="136"/>
      <c r="AC25" s="136"/>
      <c r="AD25" s="169"/>
    </row>
    <row r="26" spans="1:30" s="14" customFormat="1" ht="15.75" x14ac:dyDescent="0.25">
      <c r="A26" s="4">
        <v>3</v>
      </c>
      <c r="B26" s="190">
        <f>B18</f>
        <v>0</v>
      </c>
      <c r="C26" s="190"/>
      <c r="D26" s="5">
        <f t="shared" ref="D26:E26" si="15">D18</f>
        <v>0</v>
      </c>
      <c r="E26" s="7">
        <f t="shared" si="15"/>
        <v>0</v>
      </c>
      <c r="F26" s="8">
        <v>0</v>
      </c>
      <c r="G26" s="9">
        <f t="shared" ref="G26:G27" si="16">G25</f>
        <v>0.24</v>
      </c>
      <c r="H26" s="10">
        <f t="shared" ref="H26:H27" si="17">F26*G26</f>
        <v>0</v>
      </c>
      <c r="I26" s="11">
        <v>0</v>
      </c>
      <c r="J26" s="8">
        <f t="shared" ref="J26:J27" si="18">(F26+H26)*I26</f>
        <v>0</v>
      </c>
      <c r="K26" s="9">
        <v>0</v>
      </c>
      <c r="L26" s="8">
        <f t="shared" ref="L26:L27" si="19">J26*K26/12</f>
        <v>0</v>
      </c>
      <c r="M26" s="12">
        <v>0</v>
      </c>
      <c r="N26" s="13">
        <f t="shared" ref="N26:N27" si="20">(J26+L26)*M26</f>
        <v>0</v>
      </c>
      <c r="O26" s="13">
        <f t="shared" si="14"/>
        <v>0</v>
      </c>
      <c r="P26" s="6"/>
      <c r="Q26" s="47"/>
      <c r="R26" s="48">
        <v>2</v>
      </c>
      <c r="S26" s="65" t="s">
        <v>103</v>
      </c>
      <c r="T26" s="50">
        <v>5365.66</v>
      </c>
      <c r="V26" s="166"/>
      <c r="W26" s="170" t="s">
        <v>142</v>
      </c>
      <c r="X26" s="136"/>
      <c r="Y26" s="136"/>
      <c r="Z26" s="136"/>
      <c r="AA26" s="136"/>
      <c r="AB26" s="136"/>
      <c r="AC26" s="136"/>
      <c r="AD26" s="169"/>
    </row>
    <row r="27" spans="1:30" s="14" customFormat="1" ht="15.75" x14ac:dyDescent="0.25">
      <c r="A27" s="4">
        <v>4</v>
      </c>
      <c r="B27" s="190">
        <f>B19</f>
        <v>0</v>
      </c>
      <c r="C27" s="190"/>
      <c r="D27" s="5">
        <f t="shared" ref="D27:E27" si="21">D19</f>
        <v>0</v>
      </c>
      <c r="E27" s="7">
        <f t="shared" si="21"/>
        <v>0</v>
      </c>
      <c r="F27" s="8">
        <v>0</v>
      </c>
      <c r="G27" s="9">
        <f t="shared" si="16"/>
        <v>0.24</v>
      </c>
      <c r="H27" s="10">
        <f t="shared" si="17"/>
        <v>0</v>
      </c>
      <c r="I27" s="11">
        <v>0</v>
      </c>
      <c r="J27" s="8">
        <f t="shared" si="18"/>
        <v>0</v>
      </c>
      <c r="K27" s="9">
        <v>0</v>
      </c>
      <c r="L27" s="8">
        <f t="shared" si="19"/>
        <v>0</v>
      </c>
      <c r="M27" s="12">
        <v>0</v>
      </c>
      <c r="N27" s="13">
        <f t="shared" si="20"/>
        <v>0</v>
      </c>
      <c r="O27" s="13">
        <f t="shared" si="14"/>
        <v>0</v>
      </c>
      <c r="P27" s="6"/>
      <c r="Q27" s="47"/>
      <c r="R27" s="48">
        <v>3</v>
      </c>
      <c r="S27" s="65" t="s">
        <v>104</v>
      </c>
      <c r="T27" s="50">
        <v>5662.85</v>
      </c>
      <c r="V27" s="166"/>
      <c r="W27" s="136"/>
      <c r="X27" s="136"/>
      <c r="Y27" s="136"/>
      <c r="Z27" s="136"/>
      <c r="AA27" s="136"/>
      <c r="AB27" s="136"/>
      <c r="AC27" s="136"/>
      <c r="AD27" s="169"/>
    </row>
    <row r="28" spans="1:30" s="19" customFormat="1" ht="15.75" x14ac:dyDescent="0.25">
      <c r="A28" s="124" t="s">
        <v>50</v>
      </c>
      <c r="B28" s="124"/>
      <c r="C28" s="124"/>
      <c r="D28" s="124"/>
      <c r="E28" s="125"/>
      <c r="F28" s="126"/>
      <c r="G28" s="127"/>
      <c r="H28" s="128"/>
      <c r="I28" s="124"/>
      <c r="J28" s="124"/>
      <c r="K28" s="124"/>
      <c r="L28" s="124"/>
      <c r="M28" s="124">
        <f>SUM(M24:M27)</f>
        <v>6</v>
      </c>
      <c r="N28" s="126">
        <f>SUM(N24:N27)</f>
        <v>19192.809759570002</v>
      </c>
      <c r="O28" s="126">
        <f>SUM(O24:O27)</f>
        <v>22218.076397922228</v>
      </c>
      <c r="P28" s="18"/>
      <c r="Q28" s="47"/>
      <c r="R28" s="48">
        <v>4</v>
      </c>
      <c r="S28" s="65" t="s">
        <v>105</v>
      </c>
      <c r="T28" s="50">
        <v>6112.24</v>
      </c>
      <c r="V28" s="166"/>
      <c r="W28" s="136" t="s">
        <v>119</v>
      </c>
      <c r="X28" s="136"/>
      <c r="Y28" s="136"/>
      <c r="Z28" s="136"/>
      <c r="AA28" s="136"/>
      <c r="AB28" s="136"/>
      <c r="AC28" s="136"/>
      <c r="AD28" s="169"/>
    </row>
    <row r="29" spans="1:30" s="14" customFormat="1" ht="15.75" x14ac:dyDescent="0.25">
      <c r="A29" s="6"/>
      <c r="B29" s="6"/>
      <c r="C29" s="6"/>
      <c r="D29" s="6"/>
      <c r="E29" s="7"/>
      <c r="F29" s="23"/>
      <c r="G29" s="24"/>
      <c r="H29" s="25"/>
      <c r="I29" s="6"/>
      <c r="J29" s="6"/>
      <c r="K29" s="6"/>
      <c r="L29" s="6"/>
      <c r="M29" s="6"/>
      <c r="N29" s="6"/>
      <c r="O29" s="6"/>
      <c r="P29" s="6"/>
      <c r="Q29" s="47"/>
      <c r="R29" s="48">
        <v>5</v>
      </c>
      <c r="S29" s="65" t="s">
        <v>106</v>
      </c>
      <c r="T29" s="50">
        <v>6800.81</v>
      </c>
      <c r="V29" s="166"/>
      <c r="W29" s="136"/>
      <c r="X29" s="136"/>
      <c r="Y29" s="136"/>
      <c r="Z29" s="136"/>
      <c r="AA29" s="136"/>
      <c r="AB29" s="136"/>
      <c r="AC29" s="136"/>
      <c r="AD29" s="169"/>
    </row>
    <row r="30" spans="1:30" s="19" customFormat="1" ht="16.5" thickBot="1" x14ac:dyDescent="0.3">
      <c r="A30" s="29" t="s">
        <v>144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18"/>
      <c r="Q30" s="51"/>
      <c r="R30" s="52">
        <v>6</v>
      </c>
      <c r="S30" s="69" t="s">
        <v>107</v>
      </c>
      <c r="T30" s="54">
        <v>6998.52</v>
      </c>
      <c r="V30" s="166"/>
      <c r="W30" s="171" t="s">
        <v>6</v>
      </c>
      <c r="X30" s="172" t="s">
        <v>120</v>
      </c>
      <c r="Y30" s="172" t="s">
        <v>121</v>
      </c>
      <c r="Z30" s="172" t="s">
        <v>122</v>
      </c>
      <c r="AA30" s="172" t="s">
        <v>123</v>
      </c>
      <c r="AB30" s="172" t="s">
        <v>124</v>
      </c>
      <c r="AC30" s="172" t="s">
        <v>125</v>
      </c>
      <c r="AD30" s="169"/>
    </row>
    <row r="31" spans="1:30" s="156" customFormat="1" ht="39.75" customHeight="1" x14ac:dyDescent="0.25">
      <c r="A31" s="154" t="s">
        <v>35</v>
      </c>
      <c r="B31" s="191" t="s">
        <v>36</v>
      </c>
      <c r="C31" s="191"/>
      <c r="D31" s="154" t="s">
        <v>37</v>
      </c>
      <c r="E31" s="154" t="s">
        <v>101</v>
      </c>
      <c r="F31" s="154" t="s">
        <v>38</v>
      </c>
      <c r="G31" s="154" t="s">
        <v>39</v>
      </c>
      <c r="H31" s="154" t="s">
        <v>40</v>
      </c>
      <c r="I31" s="154" t="s">
        <v>41</v>
      </c>
      <c r="J31" s="154" t="s">
        <v>42</v>
      </c>
      <c r="K31" s="154" t="s">
        <v>43</v>
      </c>
      <c r="L31" s="154" t="s">
        <v>44</v>
      </c>
      <c r="M31" s="154" t="s">
        <v>45</v>
      </c>
      <c r="N31" s="155" t="s">
        <v>46</v>
      </c>
      <c r="O31" s="155"/>
      <c r="P31" s="154"/>
      <c r="Q31" s="142" t="s">
        <v>11</v>
      </c>
      <c r="R31" s="143"/>
      <c r="S31" s="144"/>
      <c r="T31" s="145"/>
      <c r="V31" s="166"/>
      <c r="W31" s="171" t="s">
        <v>126</v>
      </c>
      <c r="X31" s="172" t="s">
        <v>127</v>
      </c>
      <c r="Y31" s="172" t="s">
        <v>128</v>
      </c>
      <c r="Z31" s="172" t="s">
        <v>129</v>
      </c>
      <c r="AA31" s="172" t="s">
        <v>130</v>
      </c>
      <c r="AB31" s="172" t="s">
        <v>131</v>
      </c>
      <c r="AC31" s="172" t="s">
        <v>132</v>
      </c>
      <c r="AD31" s="169"/>
    </row>
    <row r="32" spans="1:30" s="21" customFormat="1" ht="15.75" x14ac:dyDescent="0.25">
      <c r="A32" s="30">
        <v>1</v>
      </c>
      <c r="B32" s="192" t="str">
        <f>B24</f>
        <v>Example NN, WiMi</v>
      </c>
      <c r="C32" s="192"/>
      <c r="D32" s="31" t="str">
        <f>D24</f>
        <v>TV-L</v>
      </c>
      <c r="E32" s="32" t="str">
        <f>E24</f>
        <v>13/2</v>
      </c>
      <c r="F32" s="33">
        <v>4967.01</v>
      </c>
      <c r="G32" s="34">
        <v>0.24</v>
      </c>
      <c r="H32" s="35">
        <f>F32*G32</f>
        <v>1192.0824</v>
      </c>
      <c r="I32" s="36">
        <v>0.5</v>
      </c>
      <c r="J32" s="33">
        <f>(F32+H32)*I32</f>
        <v>3079.5462000000002</v>
      </c>
      <c r="K32" s="34">
        <v>0.4647</v>
      </c>
      <c r="L32" s="33">
        <f>J32*K32/12</f>
        <v>119.25542659500002</v>
      </c>
      <c r="M32" s="31">
        <v>0</v>
      </c>
      <c r="N32" s="37">
        <f>(J32+L32)*M32</f>
        <v>0</v>
      </c>
      <c r="O32" s="37">
        <f>N32*1.05*1.05*1.05*1.05</f>
        <v>0</v>
      </c>
      <c r="P32" s="12"/>
      <c r="Q32" s="63"/>
      <c r="R32" s="64">
        <v>1</v>
      </c>
      <c r="S32" s="65" t="s">
        <v>102</v>
      </c>
      <c r="T32" s="66">
        <v>5504.26</v>
      </c>
      <c r="V32" s="173"/>
      <c r="W32" s="174" t="s">
        <v>133</v>
      </c>
      <c r="X32" s="175">
        <v>5626.91</v>
      </c>
      <c r="Y32" s="175">
        <v>5945.86</v>
      </c>
      <c r="Z32" s="175">
        <v>6173.67</v>
      </c>
      <c r="AA32" s="175">
        <v>6568.57</v>
      </c>
      <c r="AB32" s="175">
        <v>7039.34</v>
      </c>
      <c r="AC32" s="176">
        <v>7222.97</v>
      </c>
      <c r="AD32" s="177"/>
    </row>
    <row r="33" spans="1:30" s="14" customFormat="1" ht="15.75" x14ac:dyDescent="0.25">
      <c r="A33" s="4">
        <v>2</v>
      </c>
      <c r="B33" s="190">
        <f>B25</f>
        <v>0</v>
      </c>
      <c r="C33" s="190"/>
      <c r="D33" s="5">
        <f>D25</f>
        <v>0</v>
      </c>
      <c r="E33" s="7">
        <f>E25</f>
        <v>0</v>
      </c>
      <c r="F33" s="8">
        <v>0</v>
      </c>
      <c r="G33" s="9">
        <f>G32</f>
        <v>0.24</v>
      </c>
      <c r="H33" s="10">
        <f>F33*G33</f>
        <v>0</v>
      </c>
      <c r="I33" s="11">
        <v>0</v>
      </c>
      <c r="J33" s="8">
        <f>(F33+H33)*I33</f>
        <v>0</v>
      </c>
      <c r="K33" s="9">
        <v>0</v>
      </c>
      <c r="L33" s="8">
        <f>J33*K33/12</f>
        <v>0</v>
      </c>
      <c r="M33" s="12">
        <v>0</v>
      </c>
      <c r="N33" s="13">
        <f>(J33+L33)*M33</f>
        <v>0</v>
      </c>
      <c r="O33" s="13">
        <f t="shared" ref="O33:O35" si="22">N33*1.05*1.05*1.05</f>
        <v>0</v>
      </c>
      <c r="P33" s="6"/>
      <c r="Q33" s="63"/>
      <c r="R33" s="64">
        <v>2</v>
      </c>
      <c r="S33" s="65" t="s">
        <v>103</v>
      </c>
      <c r="T33" s="66">
        <v>5902.04</v>
      </c>
      <c r="V33" s="166"/>
      <c r="W33" s="171" t="s">
        <v>126</v>
      </c>
      <c r="X33" s="172" t="s">
        <v>127</v>
      </c>
      <c r="Y33" s="172" t="s">
        <v>130</v>
      </c>
      <c r="Z33" s="172" t="s">
        <v>134</v>
      </c>
      <c r="AA33" s="172" t="s">
        <v>135</v>
      </c>
      <c r="AB33" s="172" t="s">
        <v>136</v>
      </c>
      <c r="AC33" s="172" t="s">
        <v>137</v>
      </c>
      <c r="AD33" s="169"/>
    </row>
    <row r="34" spans="1:30" s="14" customFormat="1" ht="15.75" x14ac:dyDescent="0.25">
      <c r="A34" s="4">
        <v>3</v>
      </c>
      <c r="B34" s="190">
        <f>B26</f>
        <v>0</v>
      </c>
      <c r="C34" s="190"/>
      <c r="D34" s="5">
        <f t="shared" ref="D34:E34" si="23">D26</f>
        <v>0</v>
      </c>
      <c r="E34" s="7">
        <f t="shared" si="23"/>
        <v>0</v>
      </c>
      <c r="F34" s="8">
        <v>0</v>
      </c>
      <c r="G34" s="9">
        <f t="shared" ref="G34:G35" si="24">G33</f>
        <v>0.24</v>
      </c>
      <c r="H34" s="10">
        <f t="shared" ref="H34:H35" si="25">F34*G34</f>
        <v>0</v>
      </c>
      <c r="I34" s="11">
        <v>0</v>
      </c>
      <c r="J34" s="8">
        <f t="shared" ref="J34:J35" si="26">(F34+H34)*I34</f>
        <v>0</v>
      </c>
      <c r="K34" s="9">
        <v>0</v>
      </c>
      <c r="L34" s="8">
        <f t="shared" ref="L34:L35" si="27">J34*K34/12</f>
        <v>0</v>
      </c>
      <c r="M34" s="12">
        <v>0</v>
      </c>
      <c r="N34" s="13">
        <f t="shared" ref="N34:N35" si="28">(J34+L34)*M34</f>
        <v>0</v>
      </c>
      <c r="O34" s="13">
        <f t="shared" si="22"/>
        <v>0</v>
      </c>
      <c r="P34" s="6"/>
      <c r="Q34" s="63"/>
      <c r="R34" s="64">
        <v>3</v>
      </c>
      <c r="S34" s="65" t="s">
        <v>104</v>
      </c>
      <c r="T34" s="66">
        <v>6112.24</v>
      </c>
      <c r="V34" s="166"/>
      <c r="W34" s="178" t="s">
        <v>138</v>
      </c>
      <c r="X34" s="179">
        <v>7426.63</v>
      </c>
      <c r="Y34" s="179">
        <v>8049.32</v>
      </c>
      <c r="Z34" s="179">
        <v>8596.06</v>
      </c>
      <c r="AA34" s="179">
        <v>8903.2999999999993</v>
      </c>
      <c r="AB34" s="179">
        <v>9070.7900000000009</v>
      </c>
      <c r="AC34" s="179">
        <v>9302.27</v>
      </c>
      <c r="AD34" s="169"/>
    </row>
    <row r="35" spans="1:30" s="14" customFormat="1" ht="15.75" x14ac:dyDescent="0.25">
      <c r="A35" s="4">
        <v>4</v>
      </c>
      <c r="B35" s="190">
        <f>B27</f>
        <v>0</v>
      </c>
      <c r="C35" s="190"/>
      <c r="D35" s="5">
        <f t="shared" ref="D35:E35" si="29">D27</f>
        <v>0</v>
      </c>
      <c r="E35" s="7">
        <f t="shared" si="29"/>
        <v>0</v>
      </c>
      <c r="F35" s="8">
        <v>0</v>
      </c>
      <c r="G35" s="9">
        <f t="shared" si="24"/>
        <v>0.24</v>
      </c>
      <c r="H35" s="10">
        <f t="shared" si="25"/>
        <v>0</v>
      </c>
      <c r="I35" s="11">
        <v>0</v>
      </c>
      <c r="J35" s="8">
        <f t="shared" si="26"/>
        <v>0</v>
      </c>
      <c r="K35" s="9">
        <v>0</v>
      </c>
      <c r="L35" s="8">
        <f t="shared" si="27"/>
        <v>0</v>
      </c>
      <c r="M35" s="12">
        <v>0</v>
      </c>
      <c r="N35" s="13">
        <f t="shared" si="28"/>
        <v>0</v>
      </c>
      <c r="O35" s="13">
        <f t="shared" si="22"/>
        <v>0</v>
      </c>
      <c r="P35" s="6"/>
      <c r="Q35" s="63"/>
      <c r="R35" s="64">
        <v>4</v>
      </c>
      <c r="S35" s="65" t="s">
        <v>105</v>
      </c>
      <c r="T35" s="66">
        <v>6858.84</v>
      </c>
      <c r="V35" s="166"/>
      <c r="W35" s="180" t="s">
        <v>139</v>
      </c>
      <c r="X35" s="179">
        <v>9302.27</v>
      </c>
      <c r="Y35" s="179">
        <v>9849.02</v>
      </c>
      <c r="Z35" s="179">
        <v>10631.15</v>
      </c>
      <c r="AA35" s="179">
        <v>10942.53</v>
      </c>
      <c r="AB35" s="179"/>
      <c r="AC35" s="179"/>
      <c r="AD35" s="169"/>
    </row>
    <row r="36" spans="1:30" s="19" customFormat="1" ht="15.75" x14ac:dyDescent="0.25">
      <c r="A36" s="124" t="s">
        <v>50</v>
      </c>
      <c r="B36" s="124"/>
      <c r="C36" s="124"/>
      <c r="D36" s="124"/>
      <c r="E36" s="125"/>
      <c r="F36" s="126"/>
      <c r="G36" s="127"/>
      <c r="H36" s="128"/>
      <c r="I36" s="124"/>
      <c r="J36" s="124"/>
      <c r="K36" s="124"/>
      <c r="L36" s="124"/>
      <c r="M36" s="124">
        <f>SUM(M32:M35)</f>
        <v>0</v>
      </c>
      <c r="N36" s="126">
        <f>SUM(N32:N35)</f>
        <v>0</v>
      </c>
      <c r="O36" s="126">
        <f>SUM(O32:O35)</f>
        <v>0</v>
      </c>
      <c r="P36" s="18"/>
      <c r="Q36" s="63"/>
      <c r="R36" s="64">
        <v>5</v>
      </c>
      <c r="S36" s="65" t="s">
        <v>106</v>
      </c>
      <c r="T36" s="66">
        <v>7424.19</v>
      </c>
      <c r="V36" s="166"/>
      <c r="W36" s="181" t="s">
        <v>140</v>
      </c>
      <c r="X36" s="179">
        <v>10942.53</v>
      </c>
      <c r="Y36" s="179">
        <v>11724.64</v>
      </c>
      <c r="Z36" s="179">
        <v>12347.33</v>
      </c>
      <c r="AA36" s="179"/>
      <c r="AB36" s="179"/>
      <c r="AC36" s="179"/>
      <c r="AD36" s="169"/>
    </row>
    <row r="37" spans="1:30" s="14" customFormat="1" ht="16.5" thickBot="1" x14ac:dyDescent="0.3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112" t="s">
        <v>30</v>
      </c>
      <c r="Q37" s="67"/>
      <c r="R37" s="68">
        <v>6</v>
      </c>
      <c r="S37" s="69" t="s">
        <v>107</v>
      </c>
      <c r="T37" s="70">
        <v>7640.58</v>
      </c>
      <c r="V37" s="182"/>
      <c r="W37" s="183"/>
      <c r="X37" s="183"/>
      <c r="Y37" s="183"/>
      <c r="Z37" s="183"/>
      <c r="AA37" s="183"/>
      <c r="AB37" s="183"/>
      <c r="AC37" s="183"/>
      <c r="AD37" s="184"/>
    </row>
    <row r="38" spans="1:30" s="19" customFormat="1" ht="15.75" x14ac:dyDescent="0.25">
      <c r="A38" s="29" t="s">
        <v>55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112" t="s">
        <v>28</v>
      </c>
      <c r="Q38" s="59" t="s">
        <v>12</v>
      </c>
      <c r="R38" s="60"/>
      <c r="S38" s="61"/>
      <c r="T38" s="62"/>
    </row>
    <row r="39" spans="1:30" s="14" customFormat="1" ht="26.25" x14ac:dyDescent="0.25">
      <c r="A39" s="6" t="s">
        <v>35</v>
      </c>
      <c r="B39" s="194" t="s">
        <v>56</v>
      </c>
      <c r="C39" s="194"/>
      <c r="D39" s="20" t="s">
        <v>37</v>
      </c>
      <c r="E39" s="20" t="s">
        <v>101</v>
      </c>
      <c r="F39" s="195"/>
      <c r="G39" s="195"/>
      <c r="H39" s="195"/>
      <c r="I39" s="195"/>
      <c r="J39" s="195"/>
      <c r="K39" s="195"/>
      <c r="L39" s="195"/>
      <c r="M39" s="6" t="s">
        <v>57</v>
      </c>
      <c r="N39" s="18" t="s">
        <v>46</v>
      </c>
      <c r="O39" s="18"/>
      <c r="P39" s="113" t="s">
        <v>29</v>
      </c>
      <c r="Q39" s="47"/>
      <c r="R39" s="48">
        <v>1</v>
      </c>
      <c r="S39" s="65" t="s">
        <v>102</v>
      </c>
      <c r="T39" s="50">
        <v>6670.37</v>
      </c>
    </row>
    <row r="40" spans="1:30" s="14" customFormat="1" ht="15.75" x14ac:dyDescent="0.25">
      <c r="A40" s="4">
        <v>1</v>
      </c>
      <c r="B40" s="190" t="str">
        <f>B8</f>
        <v>Example NN, WiMi</v>
      </c>
      <c r="C40" s="190"/>
      <c r="D40" s="6" t="str">
        <f t="shared" ref="D40:E43" si="30">D8</f>
        <v>TV-L</v>
      </c>
      <c r="E40" s="26" t="str">
        <f t="shared" si="30"/>
        <v>13/2</v>
      </c>
      <c r="F40" s="195"/>
      <c r="G40" s="195"/>
      <c r="H40" s="195"/>
      <c r="I40" s="195"/>
      <c r="J40" s="195"/>
      <c r="K40" s="195"/>
      <c r="L40" s="195"/>
      <c r="M40" s="6">
        <f>M8+M16+M24+M32</f>
        <v>24</v>
      </c>
      <c r="N40" s="22">
        <f>N8+N16+N24+N32</f>
        <v>76771.239038280008</v>
      </c>
      <c r="O40" s="22">
        <f>O8+O16+O24+O32</f>
        <v>84690.672165322583</v>
      </c>
      <c r="P40" s="114">
        <f>O40/M40</f>
        <v>3528.7780068884408</v>
      </c>
      <c r="Q40" s="47"/>
      <c r="R40" s="48">
        <v>2</v>
      </c>
      <c r="S40" s="65" t="s">
        <v>103</v>
      </c>
      <c r="T40" s="50">
        <v>7380.67</v>
      </c>
    </row>
    <row r="41" spans="1:30" s="14" customFormat="1" ht="15.75" x14ac:dyDescent="0.25">
      <c r="A41" s="4">
        <v>2</v>
      </c>
      <c r="B41" s="190">
        <f>B9</f>
        <v>0</v>
      </c>
      <c r="C41" s="190"/>
      <c r="D41" s="6">
        <f t="shared" si="30"/>
        <v>0</v>
      </c>
      <c r="E41" s="26">
        <f t="shared" si="30"/>
        <v>0</v>
      </c>
      <c r="F41" s="195"/>
      <c r="G41" s="195"/>
      <c r="H41" s="195"/>
      <c r="I41" s="195"/>
      <c r="J41" s="195"/>
      <c r="K41" s="195"/>
      <c r="L41" s="195"/>
      <c r="M41" s="6">
        <f t="shared" ref="M41:M43" si="31">M9+M17+M25+M33</f>
        <v>0</v>
      </c>
      <c r="N41" s="22">
        <f t="shared" ref="N41:O43" si="32">N9+N17+N25+N33</f>
        <v>0</v>
      </c>
      <c r="O41" s="22">
        <f t="shared" si="32"/>
        <v>0</v>
      </c>
      <c r="P41" s="6"/>
      <c r="Q41" s="47"/>
      <c r="R41" s="48">
        <v>3</v>
      </c>
      <c r="S41" s="65" t="s">
        <v>104</v>
      </c>
      <c r="T41" s="50">
        <v>8054.8</v>
      </c>
    </row>
    <row r="42" spans="1:30" s="14" customFormat="1" ht="15.75" x14ac:dyDescent="0.25">
      <c r="A42" s="4">
        <v>3</v>
      </c>
      <c r="B42" s="190">
        <f>B10</f>
        <v>0</v>
      </c>
      <c r="C42" s="190"/>
      <c r="D42" s="6">
        <f t="shared" si="30"/>
        <v>0</v>
      </c>
      <c r="E42" s="26">
        <f t="shared" si="30"/>
        <v>0</v>
      </c>
      <c r="F42" s="195"/>
      <c r="G42" s="195"/>
      <c r="H42" s="195"/>
      <c r="I42" s="195"/>
      <c r="J42" s="195"/>
      <c r="K42" s="195"/>
      <c r="L42" s="195"/>
      <c r="M42" s="6">
        <f t="shared" si="31"/>
        <v>0</v>
      </c>
      <c r="N42" s="22">
        <f t="shared" si="32"/>
        <v>0</v>
      </c>
      <c r="O42" s="22">
        <f t="shared" si="32"/>
        <v>0</v>
      </c>
      <c r="P42" s="6"/>
      <c r="Q42" s="47"/>
      <c r="R42" s="48">
        <v>4</v>
      </c>
      <c r="S42" s="65" t="s">
        <v>105</v>
      </c>
      <c r="T42" s="50">
        <v>8496.92</v>
      </c>
    </row>
    <row r="43" spans="1:30" s="14" customFormat="1" ht="16.5" thickBot="1" x14ac:dyDescent="0.3">
      <c r="A43" s="4">
        <v>4</v>
      </c>
      <c r="B43" s="190">
        <f>B11</f>
        <v>0</v>
      </c>
      <c r="C43" s="190"/>
      <c r="D43" s="6">
        <f t="shared" si="30"/>
        <v>0</v>
      </c>
      <c r="E43" s="26">
        <f t="shared" si="30"/>
        <v>0</v>
      </c>
      <c r="F43" s="195"/>
      <c r="G43" s="195"/>
      <c r="H43" s="195"/>
      <c r="I43" s="195"/>
      <c r="J43" s="195"/>
      <c r="K43" s="195"/>
      <c r="L43" s="195"/>
      <c r="M43" s="6">
        <f t="shared" si="31"/>
        <v>0</v>
      </c>
      <c r="N43" s="22">
        <f t="shared" si="32"/>
        <v>0</v>
      </c>
      <c r="O43" s="22">
        <f t="shared" si="32"/>
        <v>0</v>
      </c>
      <c r="P43" s="6"/>
      <c r="Q43" s="51"/>
      <c r="R43" s="52">
        <v>5</v>
      </c>
      <c r="S43" s="69" t="s">
        <v>106</v>
      </c>
      <c r="T43" s="54">
        <v>8605.68</v>
      </c>
    </row>
    <row r="44" spans="1:30" s="28" customFormat="1" x14ac:dyDescent="0.25">
      <c r="A44" s="120" t="s">
        <v>51</v>
      </c>
      <c r="B44" s="120"/>
      <c r="C44" s="120"/>
      <c r="D44" s="121"/>
      <c r="E44" s="121"/>
      <c r="F44" s="122"/>
      <c r="G44" s="122"/>
      <c r="H44" s="122"/>
      <c r="I44" s="122"/>
      <c r="J44" s="122"/>
      <c r="K44" s="122"/>
      <c r="L44" s="122"/>
      <c r="M44" s="121">
        <f>SUM(M40:M43)</f>
        <v>24</v>
      </c>
      <c r="N44" s="123">
        <f>SUM(N40:N43)</f>
        <v>76771.239038280008</v>
      </c>
      <c r="O44" s="123">
        <f>SUM(O40:O43)</f>
        <v>84690.672165322583</v>
      </c>
      <c r="P44" s="27"/>
      <c r="Q44" s="1"/>
      <c r="R44" s="1"/>
      <c r="S44"/>
      <c r="T44"/>
    </row>
    <row r="45" spans="1:30" s="28" customFormat="1" x14ac:dyDescent="0.25">
      <c r="A45" s="117" t="s">
        <v>52</v>
      </c>
      <c r="B45" s="117"/>
      <c r="C45" s="117"/>
      <c r="D45" s="27"/>
      <c r="E45" s="27"/>
      <c r="F45" s="118"/>
      <c r="G45" s="118"/>
      <c r="H45" s="118"/>
      <c r="I45" s="118"/>
      <c r="J45" s="118"/>
      <c r="K45" s="118"/>
      <c r="L45" s="118"/>
      <c r="M45" s="27"/>
      <c r="N45" s="119"/>
      <c r="O45" s="119"/>
      <c r="P45" s="27"/>
      <c r="Q45" s="6"/>
      <c r="R45" s="6"/>
      <c r="S45" s="14"/>
      <c r="T45" s="14"/>
    </row>
    <row r="46" spans="1:30" s="28" customFormat="1" x14ac:dyDescent="0.25">
      <c r="A46" s="117" t="s">
        <v>53</v>
      </c>
      <c r="B46" s="117"/>
      <c r="C46" s="117"/>
      <c r="D46" s="27"/>
      <c r="E46" s="27"/>
      <c r="F46" s="118"/>
      <c r="G46" s="118"/>
      <c r="H46" s="118"/>
      <c r="I46" s="118"/>
      <c r="J46" s="118"/>
      <c r="K46" s="118"/>
      <c r="L46" s="118"/>
      <c r="M46" s="27"/>
      <c r="N46" s="119">
        <f>N44-N45</f>
        <v>76771.239038280008</v>
      </c>
      <c r="O46" s="119">
        <f>O44-O45</f>
        <v>84690.672165322583</v>
      </c>
      <c r="P46" s="27"/>
      <c r="Q46" s="6"/>
      <c r="R46" s="6"/>
      <c r="S46" s="14"/>
      <c r="T46" s="14"/>
    </row>
    <row r="47" spans="1:3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30" x14ac:dyDescent="0.25">
      <c r="A48" s="1" t="s">
        <v>59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x14ac:dyDescent="0.25">
      <c r="A50" s="1" t="s">
        <v>60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x14ac:dyDescent="0.25">
      <c r="A51" s="1" t="s">
        <v>61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8" x14ac:dyDescent="0.25">
      <c r="G52" s="3"/>
    </row>
    <row r="53" spans="1:18" x14ac:dyDescent="0.25">
      <c r="A53" s="1" t="s">
        <v>3</v>
      </c>
    </row>
    <row r="54" spans="1:18" ht="25.5" customHeight="1" x14ac:dyDescent="0.25">
      <c r="A54" s="188" t="s">
        <v>58</v>
      </c>
      <c r="B54" s="189"/>
      <c r="C54" s="39"/>
      <c r="D54" s="39"/>
      <c r="E54" s="39"/>
    </row>
    <row r="55" spans="1:18" x14ac:dyDescent="0.25">
      <c r="A55" s="94"/>
      <c r="B55" s="95" t="s">
        <v>145</v>
      </c>
    </row>
    <row r="56" spans="1:18" x14ac:dyDescent="0.25">
      <c r="A56" s="94" t="s">
        <v>4</v>
      </c>
      <c r="B56" s="96">
        <v>0.32529999999999998</v>
      </c>
    </row>
    <row r="57" spans="1:18" x14ac:dyDescent="0.25">
      <c r="A57" s="97" t="s">
        <v>5</v>
      </c>
      <c r="B57" s="98">
        <v>0.4647</v>
      </c>
    </row>
  </sheetData>
  <mergeCells count="33">
    <mergeCell ref="C2:F2"/>
    <mergeCell ref="F39:L39"/>
    <mergeCell ref="F40:L40"/>
    <mergeCell ref="F41:L41"/>
    <mergeCell ref="F42:L42"/>
    <mergeCell ref="F43:L43"/>
    <mergeCell ref="B24:C24"/>
    <mergeCell ref="B33:C33"/>
    <mergeCell ref="B34:C34"/>
    <mergeCell ref="B35:C35"/>
    <mergeCell ref="B43:C43"/>
    <mergeCell ref="B42:C42"/>
    <mergeCell ref="B25:C25"/>
    <mergeCell ref="B26:C26"/>
    <mergeCell ref="B27:C27"/>
    <mergeCell ref="B31:C31"/>
    <mergeCell ref="B32:C32"/>
    <mergeCell ref="T2:U2"/>
    <mergeCell ref="A54:B54"/>
    <mergeCell ref="B17:C17"/>
    <mergeCell ref="B7:C7"/>
    <mergeCell ref="B8:C8"/>
    <mergeCell ref="B9:C9"/>
    <mergeCell ref="B10:C10"/>
    <mergeCell ref="B11:C11"/>
    <mergeCell ref="B15:C15"/>
    <mergeCell ref="B16:C16"/>
    <mergeCell ref="B18:C18"/>
    <mergeCell ref="B19:C19"/>
    <mergeCell ref="B39:C39"/>
    <mergeCell ref="B40:C40"/>
    <mergeCell ref="B41:C41"/>
    <mergeCell ref="B23:C23"/>
  </mergeCells>
  <pageMargins left="0.70866141732283472" right="0.70866141732283472" top="0.78740157480314965" bottom="0.78740157480314965" header="0.31496062992125984" footer="0.31496062992125984"/>
  <pageSetup paperSize="9" scale="80" fitToHeight="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6"/>
  <sheetViews>
    <sheetView workbookViewId="0">
      <selection activeCell="A2" sqref="A2:H2"/>
    </sheetView>
  </sheetViews>
  <sheetFormatPr baseColWidth="10" defaultRowHeight="15" x14ac:dyDescent="0.25"/>
  <cols>
    <col min="6" max="6" width="15" customWidth="1"/>
    <col min="15" max="15" width="14.140625" customWidth="1"/>
    <col min="16" max="16" width="15.140625" customWidth="1"/>
    <col min="17" max="17" width="13.85546875" customWidth="1"/>
    <col min="19" max="19" width="15" bestFit="1" customWidth="1"/>
    <col min="20" max="20" width="23.7109375" customWidth="1"/>
  </cols>
  <sheetData>
    <row r="1" spans="1:20" x14ac:dyDescent="0.25">
      <c r="A1" t="s">
        <v>31</v>
      </c>
      <c r="Q1" s="38" t="s">
        <v>62</v>
      </c>
    </row>
    <row r="2" spans="1:20" ht="15.75" thickBot="1" x14ac:dyDescent="0.3">
      <c r="A2" s="17" t="s">
        <v>32</v>
      </c>
      <c r="B2" s="17"/>
      <c r="C2" s="203" t="str">
        <f>WiMa!C2</f>
        <v>XXX</v>
      </c>
      <c r="D2" s="203"/>
      <c r="E2" s="203"/>
      <c r="F2" s="203"/>
      <c r="G2" s="17" t="s">
        <v>33</v>
      </c>
      <c r="H2" s="38" t="str">
        <f>WiMa!H2</f>
        <v>DD.MM.JJJJ - DD.MM.JJJJ</v>
      </c>
    </row>
    <row r="3" spans="1:20" ht="15.75" thickBot="1" x14ac:dyDescent="0.3">
      <c r="Q3" s="43" t="s">
        <v>63</v>
      </c>
      <c r="R3" s="44" t="s">
        <v>64</v>
      </c>
      <c r="S3" s="45" t="s">
        <v>65</v>
      </c>
      <c r="T3" s="196" t="s">
        <v>66</v>
      </c>
    </row>
    <row r="4" spans="1:20" s="15" customFormat="1" ht="15.75" x14ac:dyDescent="0.25">
      <c r="A4" s="15" t="s">
        <v>34</v>
      </c>
      <c r="Q4" s="55" t="s">
        <v>13</v>
      </c>
      <c r="R4" s="80"/>
      <c r="S4" s="57"/>
      <c r="T4" s="197"/>
    </row>
    <row r="5" spans="1:20" x14ac:dyDescent="0.25">
      <c r="J5" s="1"/>
      <c r="L5" s="1"/>
      <c r="N5" s="18"/>
      <c r="O5" s="29"/>
      <c r="Q5" s="85"/>
      <c r="R5" s="64">
        <v>1</v>
      </c>
      <c r="S5" s="65" t="s">
        <v>102</v>
      </c>
      <c r="T5" s="101">
        <v>4064.54</v>
      </c>
    </row>
    <row r="6" spans="1:20" s="19" customFormat="1" ht="15.75" x14ac:dyDescent="0.25">
      <c r="A6" s="29" t="s">
        <v>48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 t="s">
        <v>26</v>
      </c>
      <c r="O6" s="29" t="s">
        <v>47</v>
      </c>
      <c r="P6" s="18"/>
      <c r="Q6" s="63"/>
      <c r="R6" s="64">
        <v>2</v>
      </c>
      <c r="S6" s="65" t="s">
        <v>103</v>
      </c>
      <c r="T6" s="101">
        <v>4323.79</v>
      </c>
    </row>
    <row r="7" spans="1:20" s="156" customFormat="1" ht="39.75" customHeight="1" x14ac:dyDescent="0.25">
      <c r="A7" s="154" t="s">
        <v>35</v>
      </c>
      <c r="B7" s="191" t="s">
        <v>36</v>
      </c>
      <c r="C7" s="191"/>
      <c r="D7" s="154" t="s">
        <v>37</v>
      </c>
      <c r="E7" s="154" t="s">
        <v>101</v>
      </c>
      <c r="F7" s="154" t="s">
        <v>38</v>
      </c>
      <c r="G7" s="154" t="s">
        <v>39</v>
      </c>
      <c r="H7" s="154" t="s">
        <v>40</v>
      </c>
      <c r="I7" s="154" t="s">
        <v>41</v>
      </c>
      <c r="J7" s="154" t="s">
        <v>42</v>
      </c>
      <c r="K7" s="154" t="s">
        <v>43</v>
      </c>
      <c r="L7" s="154" t="s">
        <v>44</v>
      </c>
      <c r="M7" s="154" t="s">
        <v>45</v>
      </c>
      <c r="N7" s="155" t="s">
        <v>46</v>
      </c>
      <c r="O7" s="155"/>
      <c r="P7" s="154"/>
      <c r="Q7" s="152"/>
      <c r="R7" s="153">
        <v>3</v>
      </c>
      <c r="S7" s="151" t="s">
        <v>104</v>
      </c>
      <c r="T7" s="101">
        <v>4619.1000000000004</v>
      </c>
    </row>
    <row r="8" spans="1:20" s="21" customFormat="1" ht="15.75" x14ac:dyDescent="0.25">
      <c r="A8" s="30">
        <v>1</v>
      </c>
      <c r="B8" s="192" t="s">
        <v>54</v>
      </c>
      <c r="C8" s="192"/>
      <c r="D8" s="31" t="s">
        <v>0</v>
      </c>
      <c r="E8" s="32" t="s">
        <v>2</v>
      </c>
      <c r="F8" s="33">
        <v>3765.38</v>
      </c>
      <c r="G8" s="34">
        <v>0.24</v>
      </c>
      <c r="H8" s="35">
        <f>F8*G8</f>
        <v>903.69119999999998</v>
      </c>
      <c r="I8" s="36">
        <v>0.5</v>
      </c>
      <c r="J8" s="33">
        <f>(F8+H8)*I8</f>
        <v>2334.5356000000002</v>
      </c>
      <c r="K8" s="34">
        <v>0.74350000000000005</v>
      </c>
      <c r="L8" s="33">
        <f>J8*K8/12</f>
        <v>144.64393488333334</v>
      </c>
      <c r="M8" s="31">
        <v>6</v>
      </c>
      <c r="N8" s="37">
        <f>(J8+L8)*M8</f>
        <v>14875.077209300001</v>
      </c>
      <c r="O8" s="37">
        <f>N8*1.05</f>
        <v>15618.831069765001</v>
      </c>
      <c r="P8" s="12"/>
      <c r="Q8" s="63"/>
      <c r="R8" s="64">
        <v>4</v>
      </c>
      <c r="S8" s="65" t="s">
        <v>105</v>
      </c>
      <c r="T8" s="101">
        <v>5068.49</v>
      </c>
    </row>
    <row r="9" spans="1:20" s="14" customFormat="1" ht="15.75" x14ac:dyDescent="0.25">
      <c r="A9" s="141">
        <v>2</v>
      </c>
      <c r="B9" s="193"/>
      <c r="C9" s="193"/>
      <c r="D9" s="6"/>
      <c r="E9" s="7"/>
      <c r="F9" s="8">
        <v>0</v>
      </c>
      <c r="G9" s="9">
        <f>G8</f>
        <v>0.24</v>
      </c>
      <c r="H9" s="10">
        <f>F9*G9</f>
        <v>0</v>
      </c>
      <c r="I9" s="11">
        <v>0.5</v>
      </c>
      <c r="J9" s="8">
        <f>(F9+H9)*I9</f>
        <v>0</v>
      </c>
      <c r="K9" s="9">
        <v>0</v>
      </c>
      <c r="L9" s="8">
        <f>J9*K9/12</f>
        <v>0</v>
      </c>
      <c r="M9" s="12">
        <v>0</v>
      </c>
      <c r="N9" s="13">
        <f>(J9+L9)*M9</f>
        <v>0</v>
      </c>
      <c r="O9" s="13">
        <f t="shared" ref="O9:O11" si="0">N9</f>
        <v>0</v>
      </c>
      <c r="P9" s="6"/>
      <c r="Q9" s="63"/>
      <c r="R9" s="64">
        <v>5</v>
      </c>
      <c r="S9" s="65" t="s">
        <v>106</v>
      </c>
      <c r="T9" s="101">
        <v>5720.84</v>
      </c>
    </row>
    <row r="10" spans="1:20" s="14" customFormat="1" ht="16.5" thickBot="1" x14ac:dyDescent="0.3">
      <c r="A10" s="141">
        <v>3</v>
      </c>
      <c r="B10" s="190"/>
      <c r="C10" s="190"/>
      <c r="D10" s="6"/>
      <c r="E10" s="7"/>
      <c r="F10" s="8">
        <v>0</v>
      </c>
      <c r="G10" s="9">
        <f t="shared" ref="G10:G11" si="1">G9</f>
        <v>0.24</v>
      </c>
      <c r="H10" s="10">
        <f t="shared" ref="H10:H11" si="2">F10*G10</f>
        <v>0</v>
      </c>
      <c r="I10" s="11">
        <v>0</v>
      </c>
      <c r="J10" s="8">
        <f t="shared" ref="J10:J11" si="3">(F10+H10)*I10</f>
        <v>0</v>
      </c>
      <c r="K10" s="9">
        <v>0</v>
      </c>
      <c r="L10" s="8">
        <f t="shared" ref="L10:L11" si="4">J10*K10/12</f>
        <v>0</v>
      </c>
      <c r="M10" s="12">
        <v>0</v>
      </c>
      <c r="N10" s="13">
        <f t="shared" ref="N10:N11" si="5">(J10+L10)*M10</f>
        <v>0</v>
      </c>
      <c r="O10" s="13">
        <f t="shared" si="0"/>
        <v>0</v>
      </c>
      <c r="P10" s="6"/>
      <c r="Q10" s="67"/>
      <c r="R10" s="68">
        <v>6</v>
      </c>
      <c r="S10" s="69" t="s">
        <v>107</v>
      </c>
      <c r="T10" s="102">
        <v>5886.14</v>
      </c>
    </row>
    <row r="11" spans="1:20" s="14" customFormat="1" ht="15.75" x14ac:dyDescent="0.25">
      <c r="A11" s="141">
        <v>4</v>
      </c>
      <c r="B11" s="190"/>
      <c r="C11" s="190"/>
      <c r="D11" s="6"/>
      <c r="E11" s="7"/>
      <c r="F11" s="8">
        <v>0</v>
      </c>
      <c r="G11" s="9">
        <f t="shared" si="1"/>
        <v>0.24</v>
      </c>
      <c r="H11" s="10">
        <f t="shared" si="2"/>
        <v>0</v>
      </c>
      <c r="I11" s="11">
        <v>0</v>
      </c>
      <c r="J11" s="8">
        <f t="shared" si="3"/>
        <v>0</v>
      </c>
      <c r="K11" s="9">
        <v>0</v>
      </c>
      <c r="L11" s="8">
        <f t="shared" si="4"/>
        <v>0</v>
      </c>
      <c r="M11" s="12">
        <v>0</v>
      </c>
      <c r="N11" s="13">
        <f t="shared" si="5"/>
        <v>0</v>
      </c>
      <c r="O11" s="13">
        <f t="shared" si="0"/>
        <v>0</v>
      </c>
      <c r="P11" s="6"/>
      <c r="Q11" s="55" t="s">
        <v>14</v>
      </c>
      <c r="R11" s="80"/>
      <c r="S11" s="82"/>
      <c r="T11" s="103"/>
    </row>
    <row r="12" spans="1:20" s="19" customFormat="1" x14ac:dyDescent="0.25">
      <c r="A12" s="124" t="s">
        <v>50</v>
      </c>
      <c r="B12" s="124"/>
      <c r="C12" s="124"/>
      <c r="D12" s="124"/>
      <c r="E12" s="125"/>
      <c r="F12" s="126"/>
      <c r="G12" s="127"/>
      <c r="H12" s="128"/>
      <c r="I12" s="124"/>
      <c r="J12" s="124"/>
      <c r="K12" s="124"/>
      <c r="L12" s="124"/>
      <c r="M12" s="124">
        <f>SUM(M8:M11)</f>
        <v>6</v>
      </c>
      <c r="N12" s="126">
        <f>SUM(N8:N11)</f>
        <v>14875.077209300001</v>
      </c>
      <c r="O12" s="126">
        <f>SUM(O8:O11)</f>
        <v>15618.831069765001</v>
      </c>
      <c r="P12" s="18"/>
      <c r="Q12" s="81"/>
      <c r="R12" s="48">
        <v>1</v>
      </c>
      <c r="S12" s="49" t="s">
        <v>102</v>
      </c>
      <c r="T12" s="104">
        <v>3928.42</v>
      </c>
    </row>
    <row r="13" spans="1:20" s="14" customFormat="1" ht="15.75" x14ac:dyDescent="0.25">
      <c r="A13" s="6"/>
      <c r="B13" s="6"/>
      <c r="C13" s="6"/>
      <c r="D13" s="6"/>
      <c r="E13" s="7"/>
      <c r="F13" s="23"/>
      <c r="G13" s="24"/>
      <c r="H13" s="25"/>
      <c r="I13" s="6"/>
      <c r="J13" s="6"/>
      <c r="K13" s="6"/>
      <c r="L13" s="6"/>
      <c r="M13" s="6"/>
      <c r="N13" s="6"/>
      <c r="O13" s="6"/>
      <c r="P13" s="6"/>
      <c r="Q13" s="47"/>
      <c r="R13" s="48">
        <v>2</v>
      </c>
      <c r="S13" s="49" t="s">
        <v>103</v>
      </c>
      <c r="T13" s="104">
        <v>4182.83</v>
      </c>
    </row>
    <row r="14" spans="1:20" s="19" customFormat="1" ht="15.75" x14ac:dyDescent="0.25">
      <c r="A14" s="29" t="s">
        <v>49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18"/>
      <c r="Q14" s="47"/>
      <c r="R14" s="48">
        <v>3</v>
      </c>
      <c r="S14" s="49" t="s">
        <v>104</v>
      </c>
      <c r="T14" s="104">
        <v>4474.13</v>
      </c>
    </row>
    <row r="15" spans="1:20" s="156" customFormat="1" ht="39.75" customHeight="1" x14ac:dyDescent="0.25">
      <c r="A15" s="154" t="s">
        <v>35</v>
      </c>
      <c r="B15" s="191" t="s">
        <v>36</v>
      </c>
      <c r="C15" s="191"/>
      <c r="D15" s="154" t="s">
        <v>37</v>
      </c>
      <c r="E15" s="154" t="s">
        <v>101</v>
      </c>
      <c r="F15" s="154" t="s">
        <v>38</v>
      </c>
      <c r="G15" s="154" t="s">
        <v>39</v>
      </c>
      <c r="H15" s="154" t="s">
        <v>40</v>
      </c>
      <c r="I15" s="154" t="s">
        <v>41</v>
      </c>
      <c r="J15" s="154" t="s">
        <v>42</v>
      </c>
      <c r="K15" s="154" t="s">
        <v>43</v>
      </c>
      <c r="L15" s="154" t="s">
        <v>44</v>
      </c>
      <c r="M15" s="154" t="s">
        <v>45</v>
      </c>
      <c r="N15" s="155" t="s">
        <v>46</v>
      </c>
      <c r="O15" s="155"/>
      <c r="P15" s="154"/>
      <c r="Q15" s="149"/>
      <c r="R15" s="150">
        <v>4</v>
      </c>
      <c r="S15" s="157" t="s">
        <v>105</v>
      </c>
      <c r="T15" s="104">
        <v>4771.29</v>
      </c>
    </row>
    <row r="16" spans="1:20" s="21" customFormat="1" ht="15.75" x14ac:dyDescent="0.25">
      <c r="A16" s="30">
        <v>1</v>
      </c>
      <c r="B16" s="192" t="str">
        <f>B8</f>
        <v>Example NN, WiMi</v>
      </c>
      <c r="C16" s="192"/>
      <c r="D16" s="31" t="str">
        <f>D8</f>
        <v>TV-L</v>
      </c>
      <c r="E16" s="32" t="str">
        <f>E8</f>
        <v>9b/2</v>
      </c>
      <c r="F16" s="33">
        <v>3765.38</v>
      </c>
      <c r="G16" s="34">
        <v>0.24</v>
      </c>
      <c r="H16" s="35">
        <f>F16*G16</f>
        <v>903.69119999999998</v>
      </c>
      <c r="I16" s="36">
        <v>0.5</v>
      </c>
      <c r="J16" s="33">
        <f>(F16+H16)*I16</f>
        <v>2334.5356000000002</v>
      </c>
      <c r="K16" s="34">
        <v>0.74350000000000005</v>
      </c>
      <c r="L16" s="33">
        <f>J16*K16/12</f>
        <v>144.64393488333334</v>
      </c>
      <c r="M16" s="31">
        <v>12</v>
      </c>
      <c r="N16" s="37">
        <f>(J16+L16)*M16</f>
        <v>29750.154418600003</v>
      </c>
      <c r="O16" s="37">
        <f>N16*1.05*1.05</f>
        <v>32799.545246506503</v>
      </c>
      <c r="P16" s="12"/>
      <c r="Q16" s="47"/>
      <c r="R16" s="48">
        <v>5</v>
      </c>
      <c r="S16" s="49" t="s">
        <v>106</v>
      </c>
      <c r="T16" s="104">
        <v>5336.7</v>
      </c>
    </row>
    <row r="17" spans="1:20" s="14" customFormat="1" ht="16.5" thickBot="1" x14ac:dyDescent="0.3">
      <c r="A17" s="141">
        <v>2</v>
      </c>
      <c r="B17" s="190">
        <f>B9</f>
        <v>0</v>
      </c>
      <c r="C17" s="190"/>
      <c r="D17" s="140">
        <f>D9</f>
        <v>0</v>
      </c>
      <c r="E17" s="7">
        <f>E9</f>
        <v>0</v>
      </c>
      <c r="F17" s="8">
        <v>0</v>
      </c>
      <c r="G17" s="9">
        <f>G16</f>
        <v>0.24</v>
      </c>
      <c r="H17" s="10">
        <f>F17*G17</f>
        <v>0</v>
      </c>
      <c r="I17" s="11">
        <v>0</v>
      </c>
      <c r="J17" s="8">
        <f>(F17+H17)*I17</f>
        <v>0</v>
      </c>
      <c r="K17" s="9">
        <v>0</v>
      </c>
      <c r="L17" s="8">
        <f>J17*K17/12</f>
        <v>0</v>
      </c>
      <c r="M17" s="12">
        <v>0</v>
      </c>
      <c r="N17" s="13">
        <f>(J17+L17)*M17</f>
        <v>0</v>
      </c>
      <c r="O17" s="13">
        <f t="shared" ref="O17:O19" si="6">N17*1.05</f>
        <v>0</v>
      </c>
      <c r="P17" s="6"/>
      <c r="Q17" s="51"/>
      <c r="R17" s="52">
        <v>6</v>
      </c>
      <c r="S17" s="53" t="s">
        <v>107</v>
      </c>
      <c r="T17" s="105">
        <v>5490.47</v>
      </c>
    </row>
    <row r="18" spans="1:20" s="14" customFormat="1" ht="15.75" x14ac:dyDescent="0.25">
      <c r="A18" s="141">
        <v>3</v>
      </c>
      <c r="B18" s="190">
        <f>B10</f>
        <v>0</v>
      </c>
      <c r="C18" s="190"/>
      <c r="D18" s="140">
        <f t="shared" ref="D18:E19" si="7">D10</f>
        <v>0</v>
      </c>
      <c r="E18" s="7">
        <f t="shared" si="7"/>
        <v>0</v>
      </c>
      <c r="F18" s="8">
        <v>0</v>
      </c>
      <c r="G18" s="9">
        <f t="shared" ref="G18:G19" si="8">G17</f>
        <v>0.24</v>
      </c>
      <c r="H18" s="10">
        <f t="shared" ref="H18:H19" si="9">F18*G18</f>
        <v>0</v>
      </c>
      <c r="I18" s="11">
        <v>0</v>
      </c>
      <c r="J18" s="8">
        <f t="shared" ref="J18:J19" si="10">(F18+H18)*I18</f>
        <v>0</v>
      </c>
      <c r="K18" s="9">
        <v>0</v>
      </c>
      <c r="L18" s="8">
        <f t="shared" ref="L18:L19" si="11">J18*K18/12</f>
        <v>0</v>
      </c>
      <c r="M18" s="12">
        <v>0</v>
      </c>
      <c r="N18" s="13">
        <f t="shared" ref="N18:N19" si="12">(J18+L18)*M18</f>
        <v>0</v>
      </c>
      <c r="O18" s="13">
        <f t="shared" si="6"/>
        <v>0</v>
      </c>
      <c r="P18" s="6"/>
      <c r="Q18" s="71" t="s">
        <v>15</v>
      </c>
      <c r="R18" s="86"/>
      <c r="S18" s="87"/>
      <c r="T18" s="106"/>
    </row>
    <row r="19" spans="1:20" s="14" customFormat="1" x14ac:dyDescent="0.25">
      <c r="A19" s="141">
        <v>4</v>
      </c>
      <c r="B19" s="190">
        <f>B11</f>
        <v>0</v>
      </c>
      <c r="C19" s="190"/>
      <c r="D19" s="140">
        <f t="shared" si="7"/>
        <v>0</v>
      </c>
      <c r="E19" s="7">
        <f t="shared" si="7"/>
        <v>0</v>
      </c>
      <c r="F19" s="8">
        <v>0</v>
      </c>
      <c r="G19" s="9">
        <f t="shared" si="8"/>
        <v>0.24</v>
      </c>
      <c r="H19" s="10">
        <f t="shared" si="9"/>
        <v>0</v>
      </c>
      <c r="I19" s="11">
        <v>0</v>
      </c>
      <c r="J19" s="8">
        <f t="shared" si="10"/>
        <v>0</v>
      </c>
      <c r="K19" s="9">
        <v>0</v>
      </c>
      <c r="L19" s="8">
        <f t="shared" si="11"/>
        <v>0</v>
      </c>
      <c r="M19" s="12">
        <v>0</v>
      </c>
      <c r="N19" s="13">
        <f t="shared" si="12"/>
        <v>0</v>
      </c>
      <c r="O19" s="13">
        <f t="shared" si="6"/>
        <v>0</v>
      </c>
      <c r="P19" s="6"/>
      <c r="Q19" s="85" t="s">
        <v>67</v>
      </c>
      <c r="R19" s="64">
        <v>1</v>
      </c>
      <c r="S19" s="65" t="s">
        <v>102</v>
      </c>
      <c r="T19" s="101">
        <v>3520.1</v>
      </c>
    </row>
    <row r="20" spans="1:20" s="19" customFormat="1" ht="15.75" x14ac:dyDescent="0.25">
      <c r="A20" s="124" t="s">
        <v>50</v>
      </c>
      <c r="B20" s="124"/>
      <c r="C20" s="124"/>
      <c r="D20" s="124"/>
      <c r="E20" s="125"/>
      <c r="F20" s="126"/>
      <c r="G20" s="127"/>
      <c r="H20" s="128"/>
      <c r="I20" s="124"/>
      <c r="J20" s="124"/>
      <c r="K20" s="124"/>
      <c r="L20" s="124"/>
      <c r="M20" s="124">
        <f>SUM(M16:M19)</f>
        <v>12</v>
      </c>
      <c r="N20" s="126">
        <f>SUM(N16:N19)</f>
        <v>29750.154418600003</v>
      </c>
      <c r="O20" s="126">
        <f>SUM(O16:O19)</f>
        <v>32799.545246506503</v>
      </c>
      <c r="P20" s="18"/>
      <c r="Q20" s="63"/>
      <c r="R20" s="64">
        <v>2</v>
      </c>
      <c r="S20" s="65" t="s">
        <v>103</v>
      </c>
      <c r="T20" s="101">
        <v>3765.38</v>
      </c>
    </row>
    <row r="21" spans="1:20" s="14" customFormat="1" ht="15.75" x14ac:dyDescent="0.25">
      <c r="A21" s="6"/>
      <c r="B21" s="6"/>
      <c r="C21" s="6"/>
      <c r="D21" s="6"/>
      <c r="E21" s="7"/>
      <c r="F21" s="23"/>
      <c r="G21" s="24"/>
      <c r="H21" s="25"/>
      <c r="I21" s="6"/>
      <c r="J21" s="6"/>
      <c r="K21" s="6"/>
      <c r="L21" s="6"/>
      <c r="M21" s="6"/>
      <c r="N21" s="6"/>
      <c r="O21" s="6"/>
      <c r="P21" s="6"/>
      <c r="Q21" s="63"/>
      <c r="R21" s="64">
        <v>3</v>
      </c>
      <c r="S21" s="65" t="s">
        <v>104</v>
      </c>
      <c r="T21" s="101">
        <v>3925.17</v>
      </c>
    </row>
    <row r="22" spans="1:20" s="19" customFormat="1" ht="15.75" x14ac:dyDescent="0.25">
      <c r="A22" s="29" t="s">
        <v>143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18"/>
      <c r="Q22" s="63"/>
      <c r="R22" s="64">
        <v>4</v>
      </c>
      <c r="S22" s="65" t="s">
        <v>105</v>
      </c>
      <c r="T22" s="101">
        <v>4366.72</v>
      </c>
    </row>
    <row r="23" spans="1:20" s="156" customFormat="1" ht="39.75" customHeight="1" x14ac:dyDescent="0.25">
      <c r="A23" s="154" t="s">
        <v>35</v>
      </c>
      <c r="B23" s="191" t="s">
        <v>36</v>
      </c>
      <c r="C23" s="191"/>
      <c r="D23" s="154" t="s">
        <v>37</v>
      </c>
      <c r="E23" s="154" t="s">
        <v>101</v>
      </c>
      <c r="F23" s="154" t="s">
        <v>38</v>
      </c>
      <c r="G23" s="154" t="s">
        <v>39</v>
      </c>
      <c r="H23" s="154" t="s">
        <v>40</v>
      </c>
      <c r="I23" s="154" t="s">
        <v>41</v>
      </c>
      <c r="J23" s="154" t="s">
        <v>42</v>
      </c>
      <c r="K23" s="154" t="s">
        <v>43</v>
      </c>
      <c r="L23" s="154" t="s">
        <v>44</v>
      </c>
      <c r="M23" s="154" t="s">
        <v>45</v>
      </c>
      <c r="N23" s="155" t="s">
        <v>46</v>
      </c>
      <c r="O23" s="155"/>
      <c r="P23" s="154"/>
      <c r="Q23" s="152"/>
      <c r="R23" s="153">
        <v>5</v>
      </c>
      <c r="S23" s="151" t="s">
        <v>106</v>
      </c>
      <c r="T23" s="101">
        <v>4742.32</v>
      </c>
    </row>
    <row r="24" spans="1:20" s="21" customFormat="1" ht="16.5" thickBot="1" x14ac:dyDescent="0.3">
      <c r="A24" s="30">
        <v>1</v>
      </c>
      <c r="B24" s="192" t="str">
        <f>B16</f>
        <v>Example NN, WiMi</v>
      </c>
      <c r="C24" s="192"/>
      <c r="D24" s="31" t="str">
        <f>D16</f>
        <v>TV-L</v>
      </c>
      <c r="E24" s="32" t="str">
        <f>E16</f>
        <v>9b/2</v>
      </c>
      <c r="F24" s="33">
        <v>3765.38</v>
      </c>
      <c r="G24" s="34">
        <v>0.24</v>
      </c>
      <c r="H24" s="35">
        <f>F24*G24</f>
        <v>903.69119999999998</v>
      </c>
      <c r="I24" s="36">
        <v>0.5</v>
      </c>
      <c r="J24" s="33">
        <f>(F24+H24)*I24</f>
        <v>2334.5356000000002</v>
      </c>
      <c r="K24" s="34">
        <v>0.74350000000000005</v>
      </c>
      <c r="L24" s="33">
        <f>J24*K24/12</f>
        <v>144.64393488333334</v>
      </c>
      <c r="M24" s="31">
        <v>6</v>
      </c>
      <c r="N24" s="37">
        <f>(J24+L24)*M24</f>
        <v>14875.077209300001</v>
      </c>
      <c r="O24" s="37">
        <f>N24*1.05*1.05*1.05</f>
        <v>17219.761254415913</v>
      </c>
      <c r="P24" s="8"/>
      <c r="Q24" s="67"/>
      <c r="R24" s="68">
        <v>6</v>
      </c>
      <c r="S24" s="69" t="s">
        <v>107</v>
      </c>
      <c r="T24" s="102">
        <v>4878.28</v>
      </c>
    </row>
    <row r="25" spans="1:20" s="14" customFormat="1" ht="15.75" x14ac:dyDescent="0.25">
      <c r="A25" s="141">
        <v>2</v>
      </c>
      <c r="B25" s="190">
        <f>B17</f>
        <v>0</v>
      </c>
      <c r="C25" s="190"/>
      <c r="D25" s="140">
        <f>D17</f>
        <v>0</v>
      </c>
      <c r="E25" s="7">
        <f>E17</f>
        <v>0</v>
      </c>
      <c r="F25" s="8">
        <v>0</v>
      </c>
      <c r="G25" s="9">
        <f>G24</f>
        <v>0.24</v>
      </c>
      <c r="H25" s="10">
        <f>F25*G25</f>
        <v>0</v>
      </c>
      <c r="I25" s="11">
        <v>0</v>
      </c>
      <c r="J25" s="8">
        <f>(F25+H25)*I25</f>
        <v>0</v>
      </c>
      <c r="K25" s="9">
        <v>0</v>
      </c>
      <c r="L25" s="8">
        <f>J25*K25/12</f>
        <v>0</v>
      </c>
      <c r="M25" s="12">
        <v>0</v>
      </c>
      <c r="N25" s="13">
        <f>(J25+L25)*M25</f>
        <v>0</v>
      </c>
      <c r="O25" s="13">
        <f t="shared" ref="O25:O27" si="13">N25*1.05*1.05</f>
        <v>0</v>
      </c>
      <c r="P25" s="6"/>
      <c r="Q25" s="55" t="s">
        <v>16</v>
      </c>
      <c r="R25" s="80"/>
      <c r="S25" s="82"/>
      <c r="T25" s="104"/>
    </row>
    <row r="26" spans="1:20" s="14" customFormat="1" x14ac:dyDescent="0.25">
      <c r="A26" s="141">
        <v>3</v>
      </c>
      <c r="B26" s="190">
        <f>B18</f>
        <v>0</v>
      </c>
      <c r="C26" s="190"/>
      <c r="D26" s="140">
        <f t="shared" ref="D26:E27" si="14">D18</f>
        <v>0</v>
      </c>
      <c r="E26" s="7">
        <f t="shared" si="14"/>
        <v>0</v>
      </c>
      <c r="F26" s="8">
        <v>0</v>
      </c>
      <c r="G26" s="9">
        <f t="shared" ref="G26:G27" si="15">G25</f>
        <v>0.24</v>
      </c>
      <c r="H26" s="10">
        <f t="shared" ref="H26:H27" si="16">F26*G26</f>
        <v>0</v>
      </c>
      <c r="I26" s="11">
        <v>0</v>
      </c>
      <c r="J26" s="8">
        <f t="shared" ref="J26:J27" si="17">(F26+H26)*I26</f>
        <v>0</v>
      </c>
      <c r="K26" s="9">
        <v>0</v>
      </c>
      <c r="L26" s="8">
        <f t="shared" ref="L26:L27" si="18">J26*K26/12</f>
        <v>0</v>
      </c>
      <c r="M26" s="12">
        <v>0</v>
      </c>
      <c r="N26" s="13">
        <f t="shared" ref="N26:N27" si="19">(J26+L26)*M26</f>
        <v>0</v>
      </c>
      <c r="O26" s="13">
        <f t="shared" si="13"/>
        <v>0</v>
      </c>
      <c r="P26" s="6"/>
      <c r="Q26" s="81" t="s">
        <v>67</v>
      </c>
      <c r="R26" s="48">
        <v>1</v>
      </c>
      <c r="S26" s="49" t="s">
        <v>102</v>
      </c>
      <c r="T26" s="104">
        <v>3520.1</v>
      </c>
    </row>
    <row r="27" spans="1:20" s="14" customFormat="1" ht="15.75" x14ac:dyDescent="0.25">
      <c r="A27" s="141">
        <v>4</v>
      </c>
      <c r="B27" s="190">
        <f>B19</f>
        <v>0</v>
      </c>
      <c r="C27" s="190"/>
      <c r="D27" s="140">
        <f t="shared" si="14"/>
        <v>0</v>
      </c>
      <c r="E27" s="7">
        <f t="shared" si="14"/>
        <v>0</v>
      </c>
      <c r="F27" s="8">
        <v>0</v>
      </c>
      <c r="G27" s="9">
        <f t="shared" si="15"/>
        <v>0.24</v>
      </c>
      <c r="H27" s="10">
        <f t="shared" si="16"/>
        <v>0</v>
      </c>
      <c r="I27" s="11">
        <v>0</v>
      </c>
      <c r="J27" s="8">
        <f t="shared" si="17"/>
        <v>0</v>
      </c>
      <c r="K27" s="9">
        <v>0</v>
      </c>
      <c r="L27" s="8">
        <f t="shared" si="18"/>
        <v>0</v>
      </c>
      <c r="M27" s="12">
        <v>0</v>
      </c>
      <c r="N27" s="13">
        <f t="shared" si="19"/>
        <v>0</v>
      </c>
      <c r="O27" s="13">
        <f t="shared" si="13"/>
        <v>0</v>
      </c>
      <c r="P27" s="6"/>
      <c r="Q27" s="47"/>
      <c r="R27" s="48">
        <v>2</v>
      </c>
      <c r="S27" s="49" t="s">
        <v>103</v>
      </c>
      <c r="T27" s="104">
        <v>3765.38</v>
      </c>
    </row>
    <row r="28" spans="1:20" s="19" customFormat="1" ht="15.75" x14ac:dyDescent="0.25">
      <c r="A28" s="124" t="s">
        <v>50</v>
      </c>
      <c r="B28" s="124"/>
      <c r="C28" s="124"/>
      <c r="D28" s="124"/>
      <c r="E28" s="125"/>
      <c r="F28" s="126"/>
      <c r="G28" s="127"/>
      <c r="H28" s="128"/>
      <c r="I28" s="124"/>
      <c r="J28" s="124"/>
      <c r="K28" s="124"/>
      <c r="L28" s="124"/>
      <c r="M28" s="124">
        <f>SUM(M24:M27)</f>
        <v>6</v>
      </c>
      <c r="N28" s="126">
        <f>SUM(N24:N27)</f>
        <v>14875.077209300001</v>
      </c>
      <c r="O28" s="126">
        <f>SUM(O24:O27)</f>
        <v>17219.761254415913</v>
      </c>
      <c r="P28" s="18"/>
      <c r="Q28" s="47"/>
      <c r="R28" s="48">
        <v>3</v>
      </c>
      <c r="S28" s="49" t="s">
        <v>104</v>
      </c>
      <c r="T28" s="104">
        <v>3818.66</v>
      </c>
    </row>
    <row r="29" spans="1:20" s="14" customFormat="1" ht="15.75" x14ac:dyDescent="0.25">
      <c r="A29" s="6"/>
      <c r="B29" s="6"/>
      <c r="C29" s="6"/>
      <c r="D29" s="6"/>
      <c r="E29" s="7"/>
      <c r="F29" s="23"/>
      <c r="G29" s="24"/>
      <c r="H29" s="25"/>
      <c r="I29" s="6"/>
      <c r="J29" s="6"/>
      <c r="K29" s="6"/>
      <c r="L29" s="6"/>
      <c r="M29" s="6"/>
      <c r="N29" s="6"/>
      <c r="O29" s="6"/>
      <c r="P29" s="6"/>
      <c r="Q29" s="47"/>
      <c r="R29" s="48">
        <v>4</v>
      </c>
      <c r="S29" s="49" t="s">
        <v>105</v>
      </c>
      <c r="T29" s="104">
        <v>3925.17</v>
      </c>
    </row>
    <row r="30" spans="1:20" s="19" customFormat="1" ht="15.75" x14ac:dyDescent="0.25">
      <c r="A30" s="29" t="s">
        <v>144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18"/>
      <c r="Q30" s="47"/>
      <c r="R30" s="48">
        <v>5</v>
      </c>
      <c r="S30" s="49" t="s">
        <v>106</v>
      </c>
      <c r="T30" s="104">
        <v>4366.72</v>
      </c>
    </row>
    <row r="31" spans="1:20" s="156" customFormat="1" ht="39.75" customHeight="1" thickBot="1" x14ac:dyDescent="0.3">
      <c r="A31" s="154" t="s">
        <v>35</v>
      </c>
      <c r="B31" s="191" t="s">
        <v>36</v>
      </c>
      <c r="C31" s="191"/>
      <c r="D31" s="154" t="s">
        <v>37</v>
      </c>
      <c r="E31" s="154" t="s">
        <v>101</v>
      </c>
      <c r="F31" s="154" t="s">
        <v>38</v>
      </c>
      <c r="G31" s="154" t="s">
        <v>39</v>
      </c>
      <c r="H31" s="154" t="s">
        <v>40</v>
      </c>
      <c r="I31" s="154" t="s">
        <v>41</v>
      </c>
      <c r="J31" s="154" t="s">
        <v>42</v>
      </c>
      <c r="K31" s="154" t="s">
        <v>43</v>
      </c>
      <c r="L31" s="154" t="s">
        <v>44</v>
      </c>
      <c r="M31" s="154" t="s">
        <v>45</v>
      </c>
      <c r="N31" s="155" t="s">
        <v>46</v>
      </c>
      <c r="O31" s="155"/>
      <c r="P31" s="154"/>
      <c r="Q31" s="158"/>
      <c r="R31" s="159">
        <v>6</v>
      </c>
      <c r="S31" s="160" t="s">
        <v>107</v>
      </c>
      <c r="T31" s="105">
        <v>4490.04</v>
      </c>
    </row>
    <row r="32" spans="1:20" s="21" customFormat="1" ht="15.75" x14ac:dyDescent="0.25">
      <c r="A32" s="30">
        <v>1</v>
      </c>
      <c r="B32" s="192" t="str">
        <f>B24</f>
        <v>Example NN, WiMi</v>
      </c>
      <c r="C32" s="192"/>
      <c r="D32" s="31" t="str">
        <f>D24</f>
        <v>TV-L</v>
      </c>
      <c r="E32" s="32" t="str">
        <f>E24</f>
        <v>9b/2</v>
      </c>
      <c r="F32" s="33">
        <v>3765.38</v>
      </c>
      <c r="G32" s="34">
        <v>0.24</v>
      </c>
      <c r="H32" s="35">
        <f>F32*G32</f>
        <v>903.69119999999998</v>
      </c>
      <c r="I32" s="36">
        <v>0.5</v>
      </c>
      <c r="J32" s="33">
        <f>(F32+H32)*I32</f>
        <v>2334.5356000000002</v>
      </c>
      <c r="K32" s="34">
        <v>0.74350000000000005</v>
      </c>
      <c r="L32" s="33">
        <f>J32*K32/12</f>
        <v>144.64393488333334</v>
      </c>
      <c r="M32" s="31">
        <v>0</v>
      </c>
      <c r="N32" s="37">
        <f>(J32+L32)*M32</f>
        <v>0</v>
      </c>
      <c r="O32" s="37">
        <f>N32*1.05*1.05*1.05*1.05</f>
        <v>0</v>
      </c>
      <c r="P32" s="12"/>
      <c r="Q32" s="71" t="s">
        <v>17</v>
      </c>
      <c r="R32" s="86"/>
      <c r="S32" s="88"/>
      <c r="T32" s="107"/>
    </row>
    <row r="33" spans="1:20" s="14" customFormat="1" x14ac:dyDescent="0.25">
      <c r="A33" s="141">
        <v>2</v>
      </c>
      <c r="B33" s="190">
        <f>B25</f>
        <v>0</v>
      </c>
      <c r="C33" s="190"/>
      <c r="D33" s="140">
        <f>D25</f>
        <v>0</v>
      </c>
      <c r="E33" s="7">
        <f>E25</f>
        <v>0</v>
      </c>
      <c r="F33" s="8">
        <v>0</v>
      </c>
      <c r="G33" s="9">
        <f>G32</f>
        <v>0.24</v>
      </c>
      <c r="H33" s="10">
        <f>F33*G33</f>
        <v>0</v>
      </c>
      <c r="I33" s="11">
        <v>0</v>
      </c>
      <c r="J33" s="8">
        <f>(F33+H33)*I33</f>
        <v>0</v>
      </c>
      <c r="K33" s="9">
        <v>0</v>
      </c>
      <c r="L33" s="8">
        <f>J33*K33/12</f>
        <v>0</v>
      </c>
      <c r="M33" s="12">
        <v>0</v>
      </c>
      <c r="N33" s="13">
        <f>(J33+L33)*M33</f>
        <v>0</v>
      </c>
      <c r="O33" s="13">
        <f t="shared" ref="O33:O35" si="20">N33*1.05*1.05*1.05</f>
        <v>0</v>
      </c>
      <c r="P33" s="6"/>
      <c r="Q33" s="85"/>
      <c r="R33" s="64">
        <v>1</v>
      </c>
      <c r="S33" s="65" t="s">
        <v>102</v>
      </c>
      <c r="T33" s="101">
        <v>3319.52</v>
      </c>
    </row>
    <row r="34" spans="1:20" s="14" customFormat="1" ht="15.75" x14ac:dyDescent="0.25">
      <c r="A34" s="141">
        <v>3</v>
      </c>
      <c r="B34" s="190">
        <f>B26</f>
        <v>0</v>
      </c>
      <c r="C34" s="190"/>
      <c r="D34" s="140">
        <f t="shared" ref="D34:E35" si="21">D26</f>
        <v>0</v>
      </c>
      <c r="E34" s="7">
        <f t="shared" si="21"/>
        <v>0</v>
      </c>
      <c r="F34" s="8">
        <v>0</v>
      </c>
      <c r="G34" s="9">
        <f t="shared" ref="G34:G35" si="22">G33</f>
        <v>0.24</v>
      </c>
      <c r="H34" s="10">
        <f t="shared" ref="H34:H35" si="23">F34*G34</f>
        <v>0</v>
      </c>
      <c r="I34" s="11">
        <v>0</v>
      </c>
      <c r="J34" s="8">
        <f t="shared" ref="J34:J35" si="24">(F34+H34)*I34</f>
        <v>0</v>
      </c>
      <c r="K34" s="9">
        <v>0</v>
      </c>
      <c r="L34" s="8">
        <f t="shared" ref="L34:L35" si="25">J34*K34/12</f>
        <v>0</v>
      </c>
      <c r="M34" s="12">
        <v>0</v>
      </c>
      <c r="N34" s="13">
        <f t="shared" ref="N34:N35" si="26">(J34+L34)*M34</f>
        <v>0</v>
      </c>
      <c r="O34" s="13">
        <f t="shared" si="20"/>
        <v>0</v>
      </c>
      <c r="P34" s="6"/>
      <c r="Q34" s="63"/>
      <c r="R34" s="64">
        <v>2</v>
      </c>
      <c r="S34" s="65" t="s">
        <v>103</v>
      </c>
      <c r="T34" s="101">
        <v>3559.02</v>
      </c>
    </row>
    <row r="35" spans="1:20" s="14" customFormat="1" ht="15.75" x14ac:dyDescent="0.25">
      <c r="A35" s="141">
        <v>4</v>
      </c>
      <c r="B35" s="190">
        <f>B27</f>
        <v>0</v>
      </c>
      <c r="C35" s="190"/>
      <c r="D35" s="140">
        <f t="shared" si="21"/>
        <v>0</v>
      </c>
      <c r="E35" s="7">
        <f t="shared" si="21"/>
        <v>0</v>
      </c>
      <c r="F35" s="8">
        <v>0</v>
      </c>
      <c r="G35" s="9">
        <f t="shared" si="22"/>
        <v>0.24</v>
      </c>
      <c r="H35" s="10">
        <f t="shared" si="23"/>
        <v>0</v>
      </c>
      <c r="I35" s="11">
        <v>0</v>
      </c>
      <c r="J35" s="8">
        <f t="shared" si="24"/>
        <v>0</v>
      </c>
      <c r="K35" s="9">
        <v>0</v>
      </c>
      <c r="L35" s="8">
        <f t="shared" si="25"/>
        <v>0</v>
      </c>
      <c r="M35" s="12">
        <v>0</v>
      </c>
      <c r="N35" s="13">
        <f t="shared" si="26"/>
        <v>0</v>
      </c>
      <c r="O35" s="13">
        <f t="shared" si="20"/>
        <v>0</v>
      </c>
      <c r="P35" s="6"/>
      <c r="Q35" s="63"/>
      <c r="R35" s="64">
        <v>3</v>
      </c>
      <c r="S35" s="65" t="s">
        <v>104</v>
      </c>
      <c r="T35" s="101">
        <v>3692.14</v>
      </c>
    </row>
    <row r="36" spans="1:20" s="19" customFormat="1" ht="15.75" x14ac:dyDescent="0.25">
      <c r="A36" s="124" t="s">
        <v>50</v>
      </c>
      <c r="B36" s="124"/>
      <c r="C36" s="124"/>
      <c r="D36" s="124"/>
      <c r="E36" s="125"/>
      <c r="F36" s="126"/>
      <c r="G36" s="127"/>
      <c r="H36" s="128"/>
      <c r="I36" s="124"/>
      <c r="J36" s="124"/>
      <c r="K36" s="124"/>
      <c r="L36" s="124"/>
      <c r="M36" s="124">
        <f>SUM(M32:M35)</f>
        <v>0</v>
      </c>
      <c r="N36" s="126">
        <f>SUM(N32:N35)</f>
        <v>0</v>
      </c>
      <c r="O36" s="126">
        <f>SUM(O32:O35)</f>
        <v>0</v>
      </c>
      <c r="P36" s="18"/>
      <c r="Q36" s="63"/>
      <c r="R36" s="64">
        <v>4</v>
      </c>
      <c r="S36" s="65" t="s">
        <v>105</v>
      </c>
      <c r="T36" s="101">
        <v>3818.66</v>
      </c>
    </row>
    <row r="37" spans="1:20" s="14" customFormat="1" ht="15.75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112" t="s">
        <v>30</v>
      </c>
      <c r="Q37" s="63"/>
      <c r="R37" s="64">
        <v>5</v>
      </c>
      <c r="S37" s="65" t="s">
        <v>106</v>
      </c>
      <c r="T37" s="101">
        <v>3958.47</v>
      </c>
    </row>
    <row r="38" spans="1:20" s="19" customFormat="1" ht="16.5" thickBot="1" x14ac:dyDescent="0.3">
      <c r="A38" s="29" t="s">
        <v>55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112" t="s">
        <v>28</v>
      </c>
      <c r="Q38" s="67"/>
      <c r="R38" s="68">
        <v>6</v>
      </c>
      <c r="S38" s="69" t="s">
        <v>107</v>
      </c>
      <c r="T38" s="102">
        <v>4045.01</v>
      </c>
    </row>
    <row r="39" spans="1:20" s="156" customFormat="1" ht="25.5" x14ac:dyDescent="0.25">
      <c r="A39" s="154" t="s">
        <v>35</v>
      </c>
      <c r="B39" s="191" t="s">
        <v>56</v>
      </c>
      <c r="C39" s="191"/>
      <c r="D39" s="154" t="s">
        <v>37</v>
      </c>
      <c r="E39" s="154" t="s">
        <v>101</v>
      </c>
      <c r="F39" s="191"/>
      <c r="G39" s="191"/>
      <c r="H39" s="191"/>
      <c r="I39" s="191"/>
      <c r="J39" s="191"/>
      <c r="K39" s="191"/>
      <c r="L39" s="191"/>
      <c r="M39" s="154" t="s">
        <v>57</v>
      </c>
      <c r="N39" s="155" t="s">
        <v>46</v>
      </c>
      <c r="O39" s="155"/>
      <c r="P39" s="161" t="s">
        <v>29</v>
      </c>
      <c r="Q39" s="78" t="s">
        <v>18</v>
      </c>
      <c r="R39" s="79"/>
      <c r="S39" s="83"/>
      <c r="T39" s="108"/>
    </row>
    <row r="40" spans="1:20" s="14" customFormat="1" ht="15.75" x14ac:dyDescent="0.25">
      <c r="A40" s="141">
        <v>1</v>
      </c>
      <c r="B40" s="190" t="str">
        <f>B8</f>
        <v>Example NN, WiMi</v>
      </c>
      <c r="C40" s="190"/>
      <c r="D40" s="6" t="str">
        <f t="shared" ref="D40:E43" si="27">D8</f>
        <v>TV-L</v>
      </c>
      <c r="E40" s="26" t="str">
        <f t="shared" si="27"/>
        <v>9b/2</v>
      </c>
      <c r="F40" s="195"/>
      <c r="G40" s="195"/>
      <c r="H40" s="195"/>
      <c r="I40" s="195"/>
      <c r="J40" s="195"/>
      <c r="K40" s="195"/>
      <c r="L40" s="195"/>
      <c r="M40" s="6">
        <f>M8+M16+M24+M32</f>
        <v>24</v>
      </c>
      <c r="N40" s="22">
        <f>N8+N16+N24+N32</f>
        <v>59500.308837200006</v>
      </c>
      <c r="O40" s="22">
        <f>O8+O16+O24+O32</f>
        <v>65638.137570687424</v>
      </c>
      <c r="P40" s="114">
        <f>O40/M40</f>
        <v>2734.9223987786427</v>
      </c>
      <c r="Q40" s="47"/>
      <c r="R40" s="48">
        <v>1</v>
      </c>
      <c r="S40" s="49" t="s">
        <v>102</v>
      </c>
      <c r="T40" s="104">
        <v>3135.83</v>
      </c>
    </row>
    <row r="41" spans="1:20" s="14" customFormat="1" ht="15.75" x14ac:dyDescent="0.25">
      <c r="A41" s="141">
        <v>2</v>
      </c>
      <c r="B41" s="190">
        <f>B9</f>
        <v>0</v>
      </c>
      <c r="C41" s="190"/>
      <c r="D41" s="6">
        <f t="shared" si="27"/>
        <v>0</v>
      </c>
      <c r="E41" s="26">
        <f t="shared" si="27"/>
        <v>0</v>
      </c>
      <c r="F41" s="195"/>
      <c r="G41" s="195"/>
      <c r="H41" s="195"/>
      <c r="I41" s="195"/>
      <c r="J41" s="195"/>
      <c r="K41" s="195"/>
      <c r="L41" s="195"/>
      <c r="M41" s="6">
        <f t="shared" ref="M41:O43" si="28">M9+M17+M25+M33</f>
        <v>0</v>
      </c>
      <c r="N41" s="22">
        <f t="shared" si="28"/>
        <v>0</v>
      </c>
      <c r="O41" s="22">
        <f t="shared" si="28"/>
        <v>0</v>
      </c>
      <c r="P41" s="6"/>
      <c r="Q41" s="47"/>
      <c r="R41" s="48">
        <v>2</v>
      </c>
      <c r="S41" s="49" t="s">
        <v>103</v>
      </c>
      <c r="T41" s="104">
        <v>3369.72</v>
      </c>
    </row>
    <row r="42" spans="1:20" s="14" customFormat="1" ht="15.75" x14ac:dyDescent="0.25">
      <c r="A42" s="141">
        <v>3</v>
      </c>
      <c r="B42" s="190">
        <f>B10</f>
        <v>0</v>
      </c>
      <c r="C42" s="190"/>
      <c r="D42" s="6">
        <f t="shared" si="27"/>
        <v>0</v>
      </c>
      <c r="E42" s="26">
        <f t="shared" si="27"/>
        <v>0</v>
      </c>
      <c r="F42" s="195"/>
      <c r="G42" s="195"/>
      <c r="H42" s="195"/>
      <c r="I42" s="195"/>
      <c r="J42" s="195"/>
      <c r="K42" s="195"/>
      <c r="L42" s="195"/>
      <c r="M42" s="6">
        <f t="shared" si="28"/>
        <v>0</v>
      </c>
      <c r="N42" s="22">
        <f t="shared" si="28"/>
        <v>0</v>
      </c>
      <c r="O42" s="22">
        <f t="shared" si="28"/>
        <v>0</v>
      </c>
      <c r="P42" s="6"/>
      <c r="Q42" s="47"/>
      <c r="R42" s="48">
        <v>3</v>
      </c>
      <c r="S42" s="49" t="s">
        <v>104</v>
      </c>
      <c r="T42" s="104">
        <v>3545.69</v>
      </c>
    </row>
    <row r="43" spans="1:20" s="14" customFormat="1" ht="15.75" x14ac:dyDescent="0.25">
      <c r="A43" s="141">
        <v>4</v>
      </c>
      <c r="B43" s="190">
        <f>B11</f>
        <v>0</v>
      </c>
      <c r="C43" s="190"/>
      <c r="D43" s="6">
        <f t="shared" si="27"/>
        <v>0</v>
      </c>
      <c r="E43" s="26">
        <f t="shared" si="27"/>
        <v>0</v>
      </c>
      <c r="F43" s="195"/>
      <c r="G43" s="195"/>
      <c r="H43" s="195"/>
      <c r="I43" s="195"/>
      <c r="J43" s="195"/>
      <c r="K43" s="195"/>
      <c r="L43" s="195"/>
      <c r="M43" s="6">
        <f t="shared" si="28"/>
        <v>0</v>
      </c>
      <c r="N43" s="22">
        <f t="shared" si="28"/>
        <v>0</v>
      </c>
      <c r="O43" s="22">
        <f t="shared" si="28"/>
        <v>0</v>
      </c>
      <c r="P43" s="6"/>
      <c r="Q43" s="47"/>
      <c r="R43" s="48">
        <v>4</v>
      </c>
      <c r="S43" s="49" t="s">
        <v>105</v>
      </c>
      <c r="T43" s="104">
        <v>3678.84</v>
      </c>
    </row>
    <row r="44" spans="1:20" s="28" customFormat="1" ht="16.5" thickBot="1" x14ac:dyDescent="0.3">
      <c r="A44" s="120" t="s">
        <v>51</v>
      </c>
      <c r="B44" s="120"/>
      <c r="C44" s="120"/>
      <c r="D44" s="121"/>
      <c r="E44" s="121"/>
      <c r="F44" s="122"/>
      <c r="G44" s="122"/>
      <c r="H44" s="122"/>
      <c r="I44" s="122"/>
      <c r="J44" s="122"/>
      <c r="K44" s="122"/>
      <c r="L44" s="122"/>
      <c r="M44" s="121">
        <f>SUM(M40:M43)</f>
        <v>24</v>
      </c>
      <c r="N44" s="123">
        <f>SUM(N40:N43)</f>
        <v>59500.308837200006</v>
      </c>
      <c r="O44" s="123">
        <f>SUM(O40:O43)</f>
        <v>65638.137570687424</v>
      </c>
      <c r="P44" s="27"/>
      <c r="Q44" s="47"/>
      <c r="R44" s="48">
        <v>5</v>
      </c>
      <c r="S44" s="53" t="s">
        <v>106</v>
      </c>
      <c r="T44" s="104">
        <v>3785.37</v>
      </c>
    </row>
    <row r="45" spans="1:20" s="28" customFormat="1" ht="16.5" thickBot="1" x14ac:dyDescent="0.3">
      <c r="A45" s="117" t="s">
        <v>52</v>
      </c>
      <c r="B45" s="117"/>
      <c r="C45" s="117"/>
      <c r="D45" s="27"/>
      <c r="E45" s="27"/>
      <c r="F45" s="118"/>
      <c r="G45" s="118"/>
      <c r="H45" s="118"/>
      <c r="I45" s="118"/>
      <c r="J45" s="118"/>
      <c r="K45" s="118"/>
      <c r="L45" s="118"/>
      <c r="M45" s="27"/>
      <c r="N45" s="119"/>
      <c r="O45" s="119"/>
      <c r="P45" s="27"/>
      <c r="Q45" s="47"/>
      <c r="R45" s="48">
        <v>6</v>
      </c>
      <c r="S45" s="53" t="s">
        <v>107</v>
      </c>
      <c r="T45" s="104">
        <v>3878.56</v>
      </c>
    </row>
    <row r="46" spans="1:20" s="28" customFormat="1" x14ac:dyDescent="0.25">
      <c r="A46" s="117" t="s">
        <v>53</v>
      </c>
      <c r="B46" s="117"/>
      <c r="C46" s="117"/>
      <c r="D46" s="27"/>
      <c r="E46" s="27"/>
      <c r="F46" s="118"/>
      <c r="G46" s="118"/>
      <c r="H46" s="118"/>
      <c r="I46" s="118"/>
      <c r="J46" s="118"/>
      <c r="K46" s="118"/>
      <c r="L46" s="118"/>
      <c r="M46" s="27"/>
      <c r="N46" s="119">
        <f>N44-N45</f>
        <v>59500.308837200006</v>
      </c>
      <c r="O46" s="119">
        <f>O44-O45</f>
        <v>65638.137570687424</v>
      </c>
      <c r="P46" s="27"/>
      <c r="Q46" s="6"/>
      <c r="R46" s="6"/>
      <c r="S46" s="14"/>
      <c r="T46" s="14"/>
    </row>
    <row r="47" spans="1:20" ht="15.75" thickBo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20" ht="15.75" x14ac:dyDescent="0.25">
      <c r="A48" s="1" t="s">
        <v>59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71" t="s">
        <v>19</v>
      </c>
      <c r="R48" s="72"/>
      <c r="S48" s="89"/>
      <c r="T48" s="109"/>
    </row>
    <row r="49" spans="1:20" ht="15.75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63"/>
      <c r="R49" s="64">
        <v>1</v>
      </c>
      <c r="S49" s="65" t="s">
        <v>102</v>
      </c>
      <c r="T49" s="101">
        <v>3086.57</v>
      </c>
    </row>
    <row r="50" spans="1:20" ht="15.75" x14ac:dyDescent="0.25">
      <c r="A50" s="1" t="s">
        <v>60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63"/>
      <c r="R50" s="64">
        <v>2</v>
      </c>
      <c r="S50" s="65" t="s">
        <v>103</v>
      </c>
      <c r="T50" s="101">
        <v>3318.08</v>
      </c>
    </row>
    <row r="51" spans="1:20" ht="15.75" x14ac:dyDescent="0.25">
      <c r="A51" s="1" t="s">
        <v>61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63"/>
      <c r="R51" s="64">
        <v>3</v>
      </c>
      <c r="S51" s="65" t="s">
        <v>104</v>
      </c>
      <c r="T51" s="101">
        <v>3447.2</v>
      </c>
    </row>
    <row r="52" spans="1:20" ht="15.75" x14ac:dyDescent="0.25">
      <c r="G52" s="3"/>
      <c r="Q52" s="63"/>
      <c r="R52" s="64">
        <v>4</v>
      </c>
      <c r="S52" s="65" t="s">
        <v>105</v>
      </c>
      <c r="T52" s="101">
        <v>3578.99</v>
      </c>
    </row>
    <row r="53" spans="1:20" ht="15.75" x14ac:dyDescent="0.25">
      <c r="A53" s="1" t="s">
        <v>3</v>
      </c>
      <c r="Q53" s="63"/>
      <c r="R53" s="64">
        <v>5</v>
      </c>
      <c r="S53" s="65" t="s">
        <v>106</v>
      </c>
      <c r="T53" s="101">
        <v>3665.52</v>
      </c>
    </row>
    <row r="54" spans="1:20" ht="33" customHeight="1" thickBot="1" x14ac:dyDescent="0.3">
      <c r="A54" s="188" t="s">
        <v>58</v>
      </c>
      <c r="B54" s="189"/>
      <c r="C54" s="39"/>
      <c r="D54" s="39"/>
      <c r="E54" s="39"/>
      <c r="Q54" s="67"/>
      <c r="R54" s="68">
        <v>6</v>
      </c>
      <c r="S54" s="69" t="s">
        <v>107</v>
      </c>
      <c r="T54" s="102">
        <v>3758.72</v>
      </c>
    </row>
    <row r="55" spans="1:20" ht="15.75" x14ac:dyDescent="0.25">
      <c r="A55" s="94"/>
      <c r="B55" s="95" t="s">
        <v>145</v>
      </c>
      <c r="Q55" s="55" t="s">
        <v>20</v>
      </c>
      <c r="R55" s="56"/>
      <c r="S55" s="84"/>
      <c r="T55" s="110"/>
    </row>
    <row r="56" spans="1:20" ht="15.75" x14ac:dyDescent="0.25">
      <c r="A56" s="94" t="s">
        <v>146</v>
      </c>
      <c r="B56" s="96">
        <v>0.74350000000000005</v>
      </c>
      <c r="Q56" s="47"/>
      <c r="R56" s="48">
        <v>1</v>
      </c>
      <c r="S56" s="49" t="s">
        <v>102</v>
      </c>
      <c r="T56" s="104">
        <v>2973.97</v>
      </c>
    </row>
    <row r="57" spans="1:20" ht="15.75" x14ac:dyDescent="0.25">
      <c r="A57" s="97" t="s">
        <v>147</v>
      </c>
      <c r="B57" s="98">
        <v>0.88139999999999996</v>
      </c>
      <c r="Q57" s="47"/>
      <c r="R57" s="48">
        <v>2</v>
      </c>
      <c r="S57" s="49" t="s">
        <v>103</v>
      </c>
      <c r="T57" s="104">
        <v>3201.87</v>
      </c>
    </row>
    <row r="58" spans="1:20" ht="15.75" x14ac:dyDescent="0.25">
      <c r="A58" s="97" t="s">
        <v>148</v>
      </c>
      <c r="B58" s="98">
        <v>0.87429999999999997</v>
      </c>
      <c r="Q58" s="47"/>
      <c r="R58" s="48">
        <v>3</v>
      </c>
      <c r="S58" s="49" t="s">
        <v>104</v>
      </c>
      <c r="T58" s="104">
        <v>3330.99</v>
      </c>
    </row>
    <row r="59" spans="1:20" ht="15.75" x14ac:dyDescent="0.25">
      <c r="Q59" s="47"/>
      <c r="R59" s="48">
        <v>4</v>
      </c>
      <c r="S59" s="49" t="s">
        <v>105</v>
      </c>
      <c r="T59" s="104">
        <v>3453.66</v>
      </c>
    </row>
    <row r="60" spans="1:20" ht="15.75" x14ac:dyDescent="0.25">
      <c r="Q60" s="47"/>
      <c r="R60" s="48">
        <v>5</v>
      </c>
      <c r="S60" s="49" t="s">
        <v>106</v>
      </c>
      <c r="T60" s="104">
        <v>3552.34</v>
      </c>
    </row>
    <row r="61" spans="1:20" ht="16.5" thickBot="1" x14ac:dyDescent="0.3">
      <c r="Q61" s="51"/>
      <c r="R61" s="52">
        <v>6</v>
      </c>
      <c r="S61" s="53" t="s">
        <v>107</v>
      </c>
      <c r="T61" s="105">
        <v>3618.92</v>
      </c>
    </row>
    <row r="62" spans="1:20" ht="15.75" x14ac:dyDescent="0.25">
      <c r="Q62" s="71" t="s">
        <v>21</v>
      </c>
      <c r="R62" s="72"/>
      <c r="S62" s="89"/>
      <c r="T62" s="109"/>
    </row>
    <row r="63" spans="1:20" ht="15.75" x14ac:dyDescent="0.25">
      <c r="Q63" s="63"/>
      <c r="R63" s="64">
        <v>1</v>
      </c>
      <c r="S63" s="65" t="s">
        <v>102</v>
      </c>
      <c r="T63" s="101">
        <v>2849.24</v>
      </c>
    </row>
    <row r="64" spans="1:20" ht="15.75" x14ac:dyDescent="0.25">
      <c r="Q64" s="63"/>
      <c r="R64" s="64">
        <v>2</v>
      </c>
      <c r="S64" s="65" t="s">
        <v>103</v>
      </c>
      <c r="T64" s="101">
        <v>3079.22</v>
      </c>
    </row>
    <row r="65" spans="17:20" ht="15.75" x14ac:dyDescent="0.25">
      <c r="Q65" s="63"/>
      <c r="R65" s="64">
        <v>3</v>
      </c>
      <c r="S65" s="65" t="s">
        <v>104</v>
      </c>
      <c r="T65" s="101">
        <v>3240.61</v>
      </c>
    </row>
    <row r="66" spans="17:20" ht="15.75" x14ac:dyDescent="0.25">
      <c r="Q66" s="63"/>
      <c r="R66" s="64">
        <v>4</v>
      </c>
      <c r="S66" s="65" t="s">
        <v>105</v>
      </c>
      <c r="T66" s="101">
        <v>3330.99</v>
      </c>
    </row>
    <row r="67" spans="17:20" ht="15.75" x14ac:dyDescent="0.25">
      <c r="Q67" s="63"/>
      <c r="R67" s="64">
        <v>5</v>
      </c>
      <c r="S67" s="65" t="s">
        <v>106</v>
      </c>
      <c r="T67" s="101">
        <v>3421.39</v>
      </c>
    </row>
    <row r="68" spans="17:20" ht="16.5" thickBot="1" x14ac:dyDescent="0.3">
      <c r="Q68" s="67"/>
      <c r="R68" s="68">
        <v>6</v>
      </c>
      <c r="S68" s="69" t="s">
        <v>107</v>
      </c>
      <c r="T68" s="102">
        <v>3479.47</v>
      </c>
    </row>
    <row r="69" spans="17:20" ht="15.75" x14ac:dyDescent="0.25">
      <c r="Q69" s="55" t="s">
        <v>22</v>
      </c>
      <c r="R69" s="56"/>
      <c r="S69" s="84"/>
      <c r="T69" s="110"/>
    </row>
    <row r="70" spans="17:20" ht="15.75" x14ac:dyDescent="0.25">
      <c r="Q70" s="47"/>
      <c r="R70" s="48">
        <v>1</v>
      </c>
      <c r="S70" s="49" t="s">
        <v>102</v>
      </c>
      <c r="T70" s="104">
        <v>2815.57</v>
      </c>
    </row>
    <row r="71" spans="17:20" ht="15.75" x14ac:dyDescent="0.25">
      <c r="Q71" s="47"/>
      <c r="R71" s="48">
        <v>2</v>
      </c>
      <c r="S71" s="49" t="s">
        <v>103</v>
      </c>
      <c r="T71" s="104">
        <v>3040.47</v>
      </c>
    </row>
    <row r="72" spans="17:20" ht="15.75" x14ac:dyDescent="0.25">
      <c r="Q72" s="47"/>
      <c r="R72" s="48">
        <v>3</v>
      </c>
      <c r="S72" s="49" t="s">
        <v>104</v>
      </c>
      <c r="T72" s="104">
        <v>3105.03</v>
      </c>
    </row>
    <row r="73" spans="17:20" ht="15.75" x14ac:dyDescent="0.25">
      <c r="Q73" s="47"/>
      <c r="R73" s="48">
        <v>4</v>
      </c>
      <c r="S73" s="49" t="s">
        <v>105</v>
      </c>
      <c r="T73" s="104">
        <v>3208.32</v>
      </c>
    </row>
    <row r="74" spans="17:20" ht="15.75" x14ac:dyDescent="0.25">
      <c r="Q74" s="47"/>
      <c r="R74" s="48">
        <v>5</v>
      </c>
      <c r="S74" s="49" t="s">
        <v>106</v>
      </c>
      <c r="T74" s="104">
        <v>3292.25</v>
      </c>
    </row>
    <row r="75" spans="17:20" ht="16.5" thickBot="1" x14ac:dyDescent="0.3">
      <c r="Q75" s="51"/>
      <c r="R75" s="52">
        <v>6</v>
      </c>
      <c r="S75" s="53" t="s">
        <v>107</v>
      </c>
      <c r="T75" s="105">
        <v>3363.27</v>
      </c>
    </row>
    <row r="76" spans="17:20" ht="15.75" x14ac:dyDescent="0.25">
      <c r="Q76" s="71" t="s">
        <v>23</v>
      </c>
      <c r="R76" s="72"/>
      <c r="S76" s="89"/>
      <c r="T76" s="109"/>
    </row>
    <row r="77" spans="17:20" ht="15.75" x14ac:dyDescent="0.25">
      <c r="Q77" s="63"/>
      <c r="R77" s="64">
        <v>1</v>
      </c>
      <c r="S77" s="65" t="s">
        <v>102</v>
      </c>
      <c r="T77" s="101">
        <v>2711.2</v>
      </c>
    </row>
    <row r="78" spans="17:20" ht="15.75" x14ac:dyDescent="0.25">
      <c r="Q78" s="63"/>
      <c r="R78" s="64">
        <v>2</v>
      </c>
      <c r="S78" s="65" t="s">
        <v>103</v>
      </c>
      <c r="T78" s="101">
        <v>2930.72</v>
      </c>
    </row>
    <row r="79" spans="17:20" ht="15.75" x14ac:dyDescent="0.25">
      <c r="Q79" s="63"/>
      <c r="R79" s="64">
        <v>3</v>
      </c>
      <c r="S79" s="65" t="s">
        <v>104</v>
      </c>
      <c r="T79" s="101">
        <v>3014.64</v>
      </c>
    </row>
    <row r="80" spans="17:20" ht="15.75" x14ac:dyDescent="0.25">
      <c r="Q80" s="63"/>
      <c r="R80" s="64">
        <v>4</v>
      </c>
      <c r="S80" s="65" t="s">
        <v>105</v>
      </c>
      <c r="T80" s="101">
        <v>3117.96</v>
      </c>
    </row>
    <row r="81" spans="17:20" ht="15.75" x14ac:dyDescent="0.25">
      <c r="Q81" s="63"/>
      <c r="R81" s="64">
        <v>5</v>
      </c>
      <c r="S81" s="65" t="s">
        <v>106</v>
      </c>
      <c r="T81" s="101">
        <v>3188.97</v>
      </c>
    </row>
    <row r="82" spans="17:20" ht="16.5" thickBot="1" x14ac:dyDescent="0.3">
      <c r="Q82" s="67"/>
      <c r="R82" s="68">
        <v>6</v>
      </c>
      <c r="S82" s="69" t="s">
        <v>107</v>
      </c>
      <c r="T82" s="102">
        <v>3285.81</v>
      </c>
    </row>
    <row r="83" spans="17:20" ht="15.75" x14ac:dyDescent="0.25">
      <c r="Q83" s="55" t="s">
        <v>24</v>
      </c>
      <c r="R83" s="56"/>
      <c r="S83" s="84"/>
      <c r="T83" s="110"/>
    </row>
    <row r="84" spans="17:20" ht="15.75" x14ac:dyDescent="0.25">
      <c r="Q84" s="47"/>
      <c r="R84" s="48">
        <v>1</v>
      </c>
      <c r="S84" s="49" t="s">
        <v>102</v>
      </c>
      <c r="T84" s="104">
        <v>2642.84</v>
      </c>
    </row>
    <row r="85" spans="17:20" ht="15.75" x14ac:dyDescent="0.25">
      <c r="Q85" s="47"/>
      <c r="R85" s="48">
        <v>2</v>
      </c>
      <c r="S85" s="49" t="s">
        <v>103</v>
      </c>
      <c r="T85" s="104">
        <v>2853.24</v>
      </c>
    </row>
    <row r="86" spans="17:20" ht="15.75" x14ac:dyDescent="0.25">
      <c r="Q86" s="47"/>
      <c r="R86" s="48">
        <v>3</v>
      </c>
      <c r="S86" s="49" t="s">
        <v>104</v>
      </c>
      <c r="T86" s="104">
        <v>2917.8</v>
      </c>
    </row>
    <row r="87" spans="17:20" ht="15.75" x14ac:dyDescent="0.25">
      <c r="Q87" s="47"/>
      <c r="R87" s="48">
        <v>4</v>
      </c>
      <c r="S87" s="49" t="s">
        <v>105</v>
      </c>
      <c r="T87" s="104">
        <v>2982.36</v>
      </c>
    </row>
    <row r="88" spans="17:20" ht="15.75" x14ac:dyDescent="0.25">
      <c r="Q88" s="47"/>
      <c r="R88" s="48">
        <v>5</v>
      </c>
      <c r="S88" s="49" t="s">
        <v>106</v>
      </c>
      <c r="T88" s="104">
        <v>3130.84</v>
      </c>
    </row>
    <row r="89" spans="17:20" ht="16.5" thickBot="1" x14ac:dyDescent="0.3">
      <c r="Q89" s="51"/>
      <c r="R89" s="52">
        <v>6</v>
      </c>
      <c r="S89" s="53" t="s">
        <v>107</v>
      </c>
      <c r="T89" s="105">
        <v>3285.81</v>
      </c>
    </row>
    <row r="90" spans="17:20" ht="15.75" x14ac:dyDescent="0.25">
      <c r="Q90" s="71" t="s">
        <v>25</v>
      </c>
      <c r="R90" s="72"/>
      <c r="S90" s="89"/>
      <c r="T90" s="109"/>
    </row>
    <row r="91" spans="17:20" ht="15.75" x14ac:dyDescent="0.25">
      <c r="Q91" s="63"/>
      <c r="R91" s="64">
        <v>1</v>
      </c>
      <c r="S91" s="65" t="s">
        <v>102</v>
      </c>
      <c r="T91" s="111"/>
    </row>
    <row r="92" spans="17:20" ht="15.75" x14ac:dyDescent="0.25">
      <c r="Q92" s="63"/>
      <c r="R92" s="64">
        <v>2</v>
      </c>
      <c r="S92" s="65" t="s">
        <v>103</v>
      </c>
      <c r="T92" s="101">
        <v>2434.4899999999998</v>
      </c>
    </row>
    <row r="93" spans="17:20" ht="15.75" x14ac:dyDescent="0.25">
      <c r="Q93" s="63"/>
      <c r="R93" s="64">
        <v>3</v>
      </c>
      <c r="S93" s="65" t="s">
        <v>104</v>
      </c>
      <c r="T93" s="101">
        <v>2465.06</v>
      </c>
    </row>
    <row r="94" spans="17:20" ht="15.75" x14ac:dyDescent="0.25">
      <c r="Q94" s="63"/>
      <c r="R94" s="64">
        <v>4</v>
      </c>
      <c r="S94" s="65" t="s">
        <v>105</v>
      </c>
      <c r="T94" s="101">
        <v>2501.7800000000002</v>
      </c>
    </row>
    <row r="95" spans="17:20" ht="15.75" x14ac:dyDescent="0.25">
      <c r="Q95" s="63"/>
      <c r="R95" s="64">
        <v>5</v>
      </c>
      <c r="S95" s="65" t="s">
        <v>106</v>
      </c>
      <c r="T95" s="101">
        <v>2538.5100000000002</v>
      </c>
    </row>
    <row r="96" spans="17:20" ht="16.5" thickBot="1" x14ac:dyDescent="0.3">
      <c r="Q96" s="67"/>
      <c r="R96" s="68">
        <v>6</v>
      </c>
      <c r="S96" s="69" t="s">
        <v>107</v>
      </c>
      <c r="T96" s="102">
        <v>2630.3</v>
      </c>
    </row>
  </sheetData>
  <mergeCells count="32">
    <mergeCell ref="C2:F2"/>
    <mergeCell ref="B15:C15"/>
    <mergeCell ref="B7:C7"/>
    <mergeCell ref="B8:C8"/>
    <mergeCell ref="B9:C9"/>
    <mergeCell ref="B10:C10"/>
    <mergeCell ref="B11:C11"/>
    <mergeCell ref="B33:C33"/>
    <mergeCell ref="B16:C16"/>
    <mergeCell ref="B17:C17"/>
    <mergeCell ref="B18:C18"/>
    <mergeCell ref="B19:C19"/>
    <mergeCell ref="B23:C23"/>
    <mergeCell ref="B24:C24"/>
    <mergeCell ref="B25:C25"/>
    <mergeCell ref="B26:C26"/>
    <mergeCell ref="B27:C27"/>
    <mergeCell ref="B31:C31"/>
    <mergeCell ref="B32:C32"/>
    <mergeCell ref="A54:B54"/>
    <mergeCell ref="B34:C34"/>
    <mergeCell ref="B35:C35"/>
    <mergeCell ref="B39:C39"/>
    <mergeCell ref="F39:L39"/>
    <mergeCell ref="B40:C40"/>
    <mergeCell ref="F40:L40"/>
    <mergeCell ref="B41:C41"/>
    <mergeCell ref="F41:L41"/>
    <mergeCell ref="B42:C42"/>
    <mergeCell ref="F42:L42"/>
    <mergeCell ref="B43:C43"/>
    <mergeCell ref="F43:L43"/>
  </mergeCells>
  <pageMargins left="0.70866141732283472" right="0.70866141732283472" top="0.78740157480314965" bottom="0.78740157480314965" header="0.31496062992125984" footer="0.31496062992125984"/>
  <pageSetup paperSize="9" scale="80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1"/>
  <sheetViews>
    <sheetView workbookViewId="0">
      <selection activeCell="F4" sqref="F4"/>
    </sheetView>
  </sheetViews>
  <sheetFormatPr baseColWidth="10" defaultRowHeight="15" x14ac:dyDescent="0.25"/>
  <cols>
    <col min="2" max="2" width="23.5703125" customWidth="1"/>
    <col min="11" max="11" width="14.140625" customWidth="1"/>
    <col min="12" max="12" width="13.7109375" customWidth="1"/>
    <col min="13" max="13" width="41.7109375" customWidth="1"/>
    <col min="14" max="14" width="15.5703125" customWidth="1"/>
  </cols>
  <sheetData>
    <row r="1" spans="1:14" x14ac:dyDescent="0.25">
      <c r="A1" t="s">
        <v>31</v>
      </c>
      <c r="M1" s="38" t="s">
        <v>73</v>
      </c>
    </row>
    <row r="2" spans="1:14" x14ac:dyDescent="0.25">
      <c r="A2" s="17" t="s">
        <v>32</v>
      </c>
      <c r="B2" s="17"/>
      <c r="C2" s="203" t="str">
        <f>WiMa!C2</f>
        <v>XXX</v>
      </c>
      <c r="D2" s="203"/>
      <c r="E2" s="203"/>
      <c r="F2" s="203"/>
      <c r="G2" s="17" t="s">
        <v>33</v>
      </c>
      <c r="H2" s="38" t="str">
        <f>WiMa!H2</f>
        <v>DD.MM.JJJJ - DD.MM.JJJJ</v>
      </c>
    </row>
    <row r="3" spans="1:14" x14ac:dyDescent="0.25">
      <c r="G3" s="2"/>
      <c r="M3" s="77"/>
      <c r="N3" s="115" t="s">
        <v>150</v>
      </c>
    </row>
    <row r="4" spans="1:14" x14ac:dyDescent="0.25">
      <c r="A4" s="15" t="s">
        <v>34</v>
      </c>
      <c r="B4" s="15"/>
      <c r="C4" s="15"/>
      <c r="D4" s="15"/>
      <c r="E4" s="15"/>
      <c r="F4" s="15"/>
      <c r="K4" s="15"/>
      <c r="M4" s="91" t="s">
        <v>74</v>
      </c>
      <c r="N4" s="92">
        <v>13.83</v>
      </c>
    </row>
    <row r="5" spans="1:14" x14ac:dyDescent="0.25">
      <c r="J5" s="18"/>
      <c r="K5" s="29"/>
      <c r="M5" s="93" t="s">
        <v>75</v>
      </c>
      <c r="N5" s="92">
        <v>15.21</v>
      </c>
    </row>
    <row r="6" spans="1:14" s="19" customFormat="1" x14ac:dyDescent="0.25">
      <c r="A6" s="90" t="s">
        <v>48</v>
      </c>
      <c r="B6" s="90"/>
      <c r="C6" s="90"/>
      <c r="D6" s="90"/>
      <c r="E6" s="90"/>
      <c r="F6" s="90"/>
      <c r="G6" s="90"/>
      <c r="H6" s="90"/>
      <c r="I6" s="90"/>
      <c r="J6" s="29" t="s">
        <v>26</v>
      </c>
      <c r="K6" s="29" t="s">
        <v>47</v>
      </c>
      <c r="L6" s="18"/>
      <c r="M6" s="93" t="s">
        <v>76</v>
      </c>
      <c r="N6" s="92">
        <v>20.66</v>
      </c>
    </row>
    <row r="7" spans="1:14" s="156" customFormat="1" ht="39.75" customHeight="1" x14ac:dyDescent="0.25">
      <c r="A7" s="154" t="s">
        <v>35</v>
      </c>
      <c r="B7" s="191" t="s">
        <v>68</v>
      </c>
      <c r="C7" s="191"/>
      <c r="D7" s="154" t="s">
        <v>70</v>
      </c>
      <c r="E7" s="154" t="s">
        <v>101</v>
      </c>
      <c r="F7" s="154" t="s">
        <v>71</v>
      </c>
      <c r="G7" s="154" t="s">
        <v>72</v>
      </c>
      <c r="H7" s="154" t="s">
        <v>42</v>
      </c>
      <c r="I7" s="154" t="s">
        <v>45</v>
      </c>
      <c r="J7" s="155" t="s">
        <v>46</v>
      </c>
      <c r="K7" s="155"/>
      <c r="L7" s="154"/>
      <c r="M7" s="154"/>
    </row>
    <row r="8" spans="1:14" s="21" customFormat="1" x14ac:dyDescent="0.25">
      <c r="A8" s="30">
        <v>1</v>
      </c>
      <c r="B8" s="192" t="s">
        <v>69</v>
      </c>
      <c r="C8" s="192"/>
      <c r="D8" s="99">
        <v>15.21</v>
      </c>
      <c r="E8" s="34">
        <v>0.3</v>
      </c>
      <c r="F8" s="35">
        <f>D8*E8</f>
        <v>4.5629999999999997</v>
      </c>
      <c r="G8" s="100">
        <v>40</v>
      </c>
      <c r="H8" s="33">
        <f>(D8+F8)*G8</f>
        <v>790.92</v>
      </c>
      <c r="I8" s="31">
        <v>6</v>
      </c>
      <c r="J8" s="37">
        <f>H8*I8</f>
        <v>4745.5199999999995</v>
      </c>
      <c r="K8" s="37">
        <f>J8</f>
        <v>4745.5199999999995</v>
      </c>
      <c r="L8" s="12"/>
      <c r="M8" s="6"/>
      <c r="N8" s="14"/>
    </row>
    <row r="9" spans="1:14" s="14" customFormat="1" x14ac:dyDescent="0.25">
      <c r="A9" s="4">
        <v>2</v>
      </c>
      <c r="B9" s="190"/>
      <c r="C9" s="190"/>
      <c r="D9" s="6"/>
      <c r="E9" s="9">
        <f>E8</f>
        <v>0.3</v>
      </c>
      <c r="F9" s="10">
        <f t="shared" ref="F9:F11" si="0">D9*E9</f>
        <v>0</v>
      </c>
      <c r="G9" s="16">
        <v>0</v>
      </c>
      <c r="H9" s="8">
        <f t="shared" ref="H9:H11" si="1">(D9+F9)*G9</f>
        <v>0</v>
      </c>
      <c r="I9" s="12">
        <v>0</v>
      </c>
      <c r="J9" s="13">
        <f t="shared" ref="J9:J11" si="2">H9*I9</f>
        <v>0</v>
      </c>
      <c r="K9" s="13">
        <f t="shared" ref="K9:K11" si="3">J9</f>
        <v>0</v>
      </c>
      <c r="L9" s="6"/>
      <c r="M9" s="6"/>
    </row>
    <row r="10" spans="1:14" s="14" customFormat="1" x14ac:dyDescent="0.25">
      <c r="A10" s="4">
        <v>3</v>
      </c>
      <c r="B10" s="190"/>
      <c r="C10" s="190"/>
      <c r="D10" s="6"/>
      <c r="E10" s="9">
        <f t="shared" ref="E10:E11" si="4">E9</f>
        <v>0.3</v>
      </c>
      <c r="F10" s="10">
        <f t="shared" si="0"/>
        <v>0</v>
      </c>
      <c r="G10" s="16">
        <v>0</v>
      </c>
      <c r="H10" s="8">
        <f t="shared" si="1"/>
        <v>0</v>
      </c>
      <c r="I10" s="12">
        <v>0</v>
      </c>
      <c r="J10" s="13">
        <f t="shared" si="2"/>
        <v>0</v>
      </c>
      <c r="K10" s="13">
        <f t="shared" si="3"/>
        <v>0</v>
      </c>
      <c r="L10" s="6"/>
      <c r="M10" s="18"/>
      <c r="N10" s="19"/>
    </row>
    <row r="11" spans="1:14" s="14" customFormat="1" x14ac:dyDescent="0.25">
      <c r="A11" s="4">
        <v>4</v>
      </c>
      <c r="B11" s="190"/>
      <c r="C11" s="190"/>
      <c r="D11" s="6"/>
      <c r="E11" s="9">
        <f t="shared" si="4"/>
        <v>0.3</v>
      </c>
      <c r="F11" s="10">
        <f t="shared" si="0"/>
        <v>0</v>
      </c>
      <c r="G11" s="16">
        <v>0</v>
      </c>
      <c r="H11" s="8">
        <f t="shared" si="1"/>
        <v>0</v>
      </c>
      <c r="I11" s="12">
        <v>0</v>
      </c>
      <c r="J11" s="13">
        <f t="shared" si="2"/>
        <v>0</v>
      </c>
      <c r="K11" s="13">
        <f t="shared" si="3"/>
        <v>0</v>
      </c>
      <c r="L11" s="6"/>
      <c r="M11" s="6"/>
    </row>
    <row r="12" spans="1:14" s="19" customFormat="1" x14ac:dyDescent="0.25">
      <c r="A12" s="124" t="s">
        <v>50</v>
      </c>
      <c r="B12" s="124"/>
      <c r="C12" s="124"/>
      <c r="D12" s="124"/>
      <c r="E12" s="127"/>
      <c r="F12" s="128"/>
      <c r="G12" s="124"/>
      <c r="H12" s="124"/>
      <c r="I12" s="124">
        <f>SUM(I8:I11)</f>
        <v>6</v>
      </c>
      <c r="J12" s="126">
        <f>SUM(J8:J11)</f>
        <v>4745.5199999999995</v>
      </c>
      <c r="K12" s="126">
        <f>SUM(K8:K11)</f>
        <v>4745.5199999999995</v>
      </c>
      <c r="L12" s="18"/>
      <c r="M12" s="18"/>
    </row>
    <row r="13" spans="1:14" s="14" customFormat="1" x14ac:dyDescent="0.25">
      <c r="A13" s="6"/>
      <c r="B13" s="6"/>
      <c r="C13" s="6"/>
      <c r="D13" s="6"/>
      <c r="E13" s="24"/>
      <c r="F13" s="25"/>
      <c r="G13" s="6"/>
      <c r="H13" s="6"/>
      <c r="I13" s="6"/>
      <c r="J13" s="6"/>
      <c r="K13" s="6"/>
      <c r="L13" s="6"/>
      <c r="M13" s="6"/>
    </row>
    <row r="14" spans="1:14" s="19" customFormat="1" x14ac:dyDescent="0.25">
      <c r="A14" s="90" t="s">
        <v>49</v>
      </c>
      <c r="B14" s="90"/>
      <c r="C14" s="90"/>
      <c r="D14" s="90"/>
      <c r="E14" s="90"/>
      <c r="F14" s="90"/>
      <c r="G14" s="90"/>
      <c r="H14" s="90"/>
      <c r="I14" s="90"/>
      <c r="J14" s="90"/>
      <c r="K14" s="29"/>
      <c r="L14" s="18"/>
      <c r="M14" s="12"/>
      <c r="N14" s="21"/>
    </row>
    <row r="15" spans="1:14" s="156" customFormat="1" ht="39.75" customHeight="1" x14ac:dyDescent="0.25">
      <c r="A15" s="154" t="s">
        <v>35</v>
      </c>
      <c r="B15" s="191" t="s">
        <v>68</v>
      </c>
      <c r="C15" s="191"/>
      <c r="D15" s="154" t="s">
        <v>70</v>
      </c>
      <c r="E15" s="154" t="s">
        <v>101</v>
      </c>
      <c r="F15" s="154" t="s">
        <v>71</v>
      </c>
      <c r="G15" s="154" t="s">
        <v>72</v>
      </c>
      <c r="H15" s="154" t="s">
        <v>42</v>
      </c>
      <c r="I15" s="154" t="s">
        <v>45</v>
      </c>
      <c r="J15" s="155" t="s">
        <v>46</v>
      </c>
      <c r="K15" s="155"/>
      <c r="L15" s="154"/>
      <c r="M15" s="154"/>
    </row>
    <row r="16" spans="1:14" s="21" customFormat="1" x14ac:dyDescent="0.25">
      <c r="A16" s="30">
        <v>1</v>
      </c>
      <c r="B16" s="192" t="str">
        <f>B8</f>
        <v>For example: research assistant with bachelor's degree</v>
      </c>
      <c r="C16" s="192"/>
      <c r="D16" s="31">
        <v>15.21</v>
      </c>
      <c r="E16" s="34">
        <v>0.3</v>
      </c>
      <c r="F16" s="35">
        <f>D16*E16</f>
        <v>4.5629999999999997</v>
      </c>
      <c r="G16" s="100">
        <v>40</v>
      </c>
      <c r="H16" s="33">
        <f>(D16+F16)*G16</f>
        <v>790.92</v>
      </c>
      <c r="I16" s="31">
        <v>12</v>
      </c>
      <c r="J16" s="37">
        <f>H16*I16</f>
        <v>9491.0399999999991</v>
      </c>
      <c r="K16" s="37">
        <f>J16*1.05</f>
        <v>9965.5919999999987</v>
      </c>
      <c r="L16" s="12"/>
      <c r="M16" s="6"/>
      <c r="N16" s="14"/>
    </row>
    <row r="17" spans="1:14" s="14" customFormat="1" x14ac:dyDescent="0.25">
      <c r="A17" s="4">
        <v>2</v>
      </c>
      <c r="B17" s="193">
        <f>B9</f>
        <v>0</v>
      </c>
      <c r="C17" s="193"/>
      <c r="D17" s="12"/>
      <c r="E17" s="9">
        <f>E16</f>
        <v>0.3</v>
      </c>
      <c r="F17" s="10">
        <f t="shared" ref="F17:F19" si="5">D17*E17</f>
        <v>0</v>
      </c>
      <c r="G17" s="16">
        <v>0</v>
      </c>
      <c r="H17" s="8">
        <f t="shared" ref="H17:H19" si="6">(D17+F17)*G17</f>
        <v>0</v>
      </c>
      <c r="I17" s="12">
        <v>0</v>
      </c>
      <c r="J17" s="13">
        <f t="shared" ref="J17:J19" si="7">H17*I17</f>
        <v>0</v>
      </c>
      <c r="K17" s="13">
        <f t="shared" ref="K17:K19" si="8">J17*1.05</f>
        <v>0</v>
      </c>
      <c r="L17" s="6"/>
      <c r="M17" s="6"/>
    </row>
    <row r="18" spans="1:14" s="14" customFormat="1" x14ac:dyDescent="0.25">
      <c r="A18" s="4">
        <v>3</v>
      </c>
      <c r="B18" s="190">
        <f>B10</f>
        <v>0</v>
      </c>
      <c r="C18" s="190"/>
      <c r="D18" s="6"/>
      <c r="E18" s="9">
        <f t="shared" ref="E18:E19" si="9">E17</f>
        <v>0.3</v>
      </c>
      <c r="F18" s="10">
        <f t="shared" si="5"/>
        <v>0</v>
      </c>
      <c r="G18" s="16">
        <v>0</v>
      </c>
      <c r="H18" s="8">
        <f t="shared" si="6"/>
        <v>0</v>
      </c>
      <c r="I18" s="12">
        <v>0</v>
      </c>
      <c r="J18" s="13">
        <f t="shared" si="7"/>
        <v>0</v>
      </c>
      <c r="K18" s="13">
        <f t="shared" si="8"/>
        <v>0</v>
      </c>
      <c r="L18" s="6"/>
      <c r="M18" s="18"/>
      <c r="N18" s="19"/>
    </row>
    <row r="19" spans="1:14" s="14" customFormat="1" x14ac:dyDescent="0.25">
      <c r="A19" s="4">
        <v>4</v>
      </c>
      <c r="B19" s="190">
        <f>B11</f>
        <v>0</v>
      </c>
      <c r="C19" s="190"/>
      <c r="D19" s="6"/>
      <c r="E19" s="9">
        <f t="shared" si="9"/>
        <v>0.3</v>
      </c>
      <c r="F19" s="10">
        <f t="shared" si="5"/>
        <v>0</v>
      </c>
      <c r="G19" s="16">
        <v>0</v>
      </c>
      <c r="H19" s="8">
        <f t="shared" si="6"/>
        <v>0</v>
      </c>
      <c r="I19" s="12">
        <v>0</v>
      </c>
      <c r="J19" s="13">
        <f t="shared" si="7"/>
        <v>0</v>
      </c>
      <c r="K19" s="13">
        <f t="shared" si="8"/>
        <v>0</v>
      </c>
      <c r="L19" s="6"/>
      <c r="M19" s="6"/>
    </row>
    <row r="20" spans="1:14" s="19" customFormat="1" x14ac:dyDescent="0.25">
      <c r="A20" s="124" t="s">
        <v>50</v>
      </c>
      <c r="B20" s="124"/>
      <c r="C20" s="124"/>
      <c r="D20" s="124"/>
      <c r="E20" s="127"/>
      <c r="F20" s="128"/>
      <c r="G20" s="124"/>
      <c r="H20" s="124"/>
      <c r="I20" s="124">
        <f>SUM(I16:I19)</f>
        <v>12</v>
      </c>
      <c r="J20" s="126">
        <f>SUM(J16:J19)</f>
        <v>9491.0399999999991</v>
      </c>
      <c r="K20" s="126">
        <f>SUM(K16:K19)</f>
        <v>9965.5919999999987</v>
      </c>
      <c r="L20" s="18"/>
      <c r="M20" s="18"/>
    </row>
    <row r="21" spans="1:14" s="14" customFormat="1" x14ac:dyDescent="0.25">
      <c r="A21" s="6"/>
      <c r="B21" s="6"/>
      <c r="C21" s="6"/>
      <c r="D21" s="6"/>
      <c r="E21" s="24"/>
      <c r="F21" s="25"/>
      <c r="G21" s="6"/>
      <c r="H21" s="6"/>
      <c r="I21" s="6"/>
      <c r="J21" s="6"/>
      <c r="K21" s="6"/>
      <c r="L21" s="6"/>
      <c r="M21" s="6"/>
    </row>
    <row r="22" spans="1:14" s="19" customFormat="1" x14ac:dyDescent="0.25">
      <c r="A22" s="90" t="s">
        <v>143</v>
      </c>
      <c r="B22" s="90"/>
      <c r="C22" s="90"/>
      <c r="D22" s="90"/>
      <c r="E22" s="90"/>
      <c r="F22" s="90"/>
      <c r="G22" s="90"/>
      <c r="H22" s="90"/>
      <c r="I22" s="90"/>
      <c r="J22" s="90"/>
      <c r="K22" s="29"/>
      <c r="L22" s="18"/>
      <c r="M22" s="12"/>
      <c r="N22" s="21"/>
    </row>
    <row r="23" spans="1:14" s="156" customFormat="1" ht="39.75" customHeight="1" x14ac:dyDescent="0.25">
      <c r="A23" s="154" t="s">
        <v>35</v>
      </c>
      <c r="B23" s="191" t="s">
        <v>68</v>
      </c>
      <c r="C23" s="191"/>
      <c r="D23" s="154" t="s">
        <v>70</v>
      </c>
      <c r="E23" s="154" t="s">
        <v>101</v>
      </c>
      <c r="F23" s="154" t="s">
        <v>71</v>
      </c>
      <c r="G23" s="154" t="s">
        <v>72</v>
      </c>
      <c r="H23" s="154" t="s">
        <v>42</v>
      </c>
      <c r="I23" s="154" t="s">
        <v>45</v>
      </c>
      <c r="J23" s="155" t="s">
        <v>46</v>
      </c>
      <c r="K23" s="155"/>
      <c r="L23" s="154"/>
      <c r="M23" s="154"/>
    </row>
    <row r="24" spans="1:14" s="21" customFormat="1" x14ac:dyDescent="0.25">
      <c r="A24" s="30">
        <v>1</v>
      </c>
      <c r="B24" s="192" t="str">
        <f>B16</f>
        <v>For example: research assistant with bachelor's degree</v>
      </c>
      <c r="C24" s="192"/>
      <c r="D24" s="31">
        <v>15.21</v>
      </c>
      <c r="E24" s="34">
        <v>0.3</v>
      </c>
      <c r="F24" s="35">
        <f>D24*E24</f>
        <v>4.5629999999999997</v>
      </c>
      <c r="G24" s="100">
        <v>40</v>
      </c>
      <c r="H24" s="33">
        <f>(D24+F24)*G24</f>
        <v>790.92</v>
      </c>
      <c r="I24" s="31">
        <v>6</v>
      </c>
      <c r="J24" s="37">
        <f>H24*I24</f>
        <v>4745.5199999999995</v>
      </c>
      <c r="K24" s="37">
        <f>J24*1.05*1.05</f>
        <v>5231.9357999999993</v>
      </c>
      <c r="L24" s="12"/>
      <c r="M24" s="6"/>
      <c r="N24" s="14"/>
    </row>
    <row r="25" spans="1:14" s="14" customFormat="1" x14ac:dyDescent="0.25">
      <c r="A25" s="4">
        <v>2</v>
      </c>
      <c r="B25" s="190">
        <f>B17</f>
        <v>0</v>
      </c>
      <c r="C25" s="190"/>
      <c r="D25" s="6"/>
      <c r="E25" s="9">
        <f>E24</f>
        <v>0.3</v>
      </c>
      <c r="F25" s="10">
        <f t="shared" ref="F25:F27" si="10">D25*E25</f>
        <v>0</v>
      </c>
      <c r="G25" s="16">
        <v>0</v>
      </c>
      <c r="H25" s="8">
        <f t="shared" ref="H25:H27" si="11">(D25+F25)*G25</f>
        <v>0</v>
      </c>
      <c r="I25" s="12">
        <v>0</v>
      </c>
      <c r="J25" s="13">
        <f t="shared" ref="J25:J27" si="12">H25*I25</f>
        <v>0</v>
      </c>
      <c r="K25" s="13">
        <f t="shared" ref="K25:K27" si="13">J25*1.05*1.05</f>
        <v>0</v>
      </c>
      <c r="L25" s="6"/>
      <c r="M25" s="6"/>
    </row>
    <row r="26" spans="1:14" s="14" customFormat="1" x14ac:dyDescent="0.25">
      <c r="A26" s="4">
        <v>3</v>
      </c>
      <c r="B26" s="190">
        <f>B18</f>
        <v>0</v>
      </c>
      <c r="C26" s="190"/>
      <c r="D26" s="6"/>
      <c r="E26" s="9">
        <f t="shared" ref="E26:E27" si="14">E25</f>
        <v>0.3</v>
      </c>
      <c r="F26" s="10">
        <f t="shared" si="10"/>
        <v>0</v>
      </c>
      <c r="G26" s="16">
        <v>0</v>
      </c>
      <c r="H26" s="8">
        <f t="shared" si="11"/>
        <v>0</v>
      </c>
      <c r="I26" s="12">
        <v>0</v>
      </c>
      <c r="J26" s="13">
        <f t="shared" si="12"/>
        <v>0</v>
      </c>
      <c r="K26" s="13">
        <f t="shared" si="13"/>
        <v>0</v>
      </c>
      <c r="L26" s="6"/>
      <c r="M26" s="18"/>
      <c r="N26" s="19"/>
    </row>
    <row r="27" spans="1:14" s="14" customFormat="1" x14ac:dyDescent="0.25">
      <c r="A27" s="4">
        <v>4</v>
      </c>
      <c r="B27" s="190">
        <f>B19</f>
        <v>0</v>
      </c>
      <c r="C27" s="190"/>
      <c r="D27" s="6"/>
      <c r="E27" s="9">
        <f t="shared" si="14"/>
        <v>0.3</v>
      </c>
      <c r="F27" s="10">
        <f t="shared" si="10"/>
        <v>0</v>
      </c>
      <c r="G27" s="16">
        <v>0</v>
      </c>
      <c r="H27" s="8">
        <f t="shared" si="11"/>
        <v>0</v>
      </c>
      <c r="I27" s="12">
        <v>0</v>
      </c>
      <c r="J27" s="13">
        <f t="shared" si="12"/>
        <v>0</v>
      </c>
      <c r="K27" s="13">
        <f t="shared" si="13"/>
        <v>0</v>
      </c>
      <c r="L27" s="6"/>
      <c r="M27" s="6"/>
    </row>
    <row r="28" spans="1:14" s="19" customFormat="1" x14ac:dyDescent="0.25">
      <c r="A28" s="124" t="s">
        <v>50</v>
      </c>
      <c r="B28" s="124"/>
      <c r="C28" s="124"/>
      <c r="D28" s="124"/>
      <c r="E28" s="127"/>
      <c r="F28" s="128"/>
      <c r="G28" s="124"/>
      <c r="H28" s="124"/>
      <c r="I28" s="124">
        <f>SUM(I24:I27)</f>
        <v>6</v>
      </c>
      <c r="J28" s="126">
        <f>SUM(J24:J27)</f>
        <v>4745.5199999999995</v>
      </c>
      <c r="K28" s="126">
        <f>SUM(K24:K27)</f>
        <v>5231.9357999999993</v>
      </c>
      <c r="L28" s="18"/>
      <c r="M28" s="18"/>
    </row>
    <row r="29" spans="1:14" s="14" customFormat="1" x14ac:dyDescent="0.25">
      <c r="A29" s="6"/>
      <c r="B29" s="6"/>
      <c r="C29" s="6"/>
      <c r="D29" s="6"/>
      <c r="E29" s="24"/>
      <c r="F29" s="25"/>
      <c r="G29" s="6"/>
      <c r="H29" s="6"/>
      <c r="I29" s="6"/>
      <c r="J29" s="6"/>
      <c r="K29" s="6"/>
      <c r="L29" s="6"/>
      <c r="M29" s="6"/>
    </row>
    <row r="30" spans="1:14" s="19" customFormat="1" x14ac:dyDescent="0.25">
      <c r="A30" s="90" t="s">
        <v>144</v>
      </c>
      <c r="B30" s="90"/>
      <c r="C30" s="90"/>
      <c r="D30" s="90"/>
      <c r="E30" s="90"/>
      <c r="F30" s="90"/>
      <c r="G30" s="90"/>
      <c r="H30" s="90"/>
      <c r="I30" s="90"/>
      <c r="J30" s="90"/>
      <c r="K30" s="29"/>
      <c r="L30" s="18"/>
      <c r="M30" s="12"/>
      <c r="N30" s="21"/>
    </row>
    <row r="31" spans="1:14" s="156" customFormat="1" ht="39.75" customHeight="1" x14ac:dyDescent="0.25">
      <c r="A31" s="154" t="s">
        <v>35</v>
      </c>
      <c r="B31" s="191" t="s">
        <v>68</v>
      </c>
      <c r="C31" s="191"/>
      <c r="D31" s="154" t="s">
        <v>70</v>
      </c>
      <c r="E31" s="154" t="s">
        <v>101</v>
      </c>
      <c r="F31" s="154" t="s">
        <v>71</v>
      </c>
      <c r="G31" s="154" t="s">
        <v>72</v>
      </c>
      <c r="H31" s="154" t="s">
        <v>42</v>
      </c>
      <c r="I31" s="154" t="s">
        <v>45</v>
      </c>
      <c r="J31" s="155" t="s">
        <v>46</v>
      </c>
      <c r="K31" s="155"/>
      <c r="L31" s="154"/>
      <c r="M31" s="154"/>
    </row>
    <row r="32" spans="1:14" s="21" customFormat="1" x14ac:dyDescent="0.25">
      <c r="A32" s="30">
        <v>1</v>
      </c>
      <c r="B32" s="192" t="str">
        <f>B24</f>
        <v>For example: research assistant with bachelor's degree</v>
      </c>
      <c r="C32" s="192"/>
      <c r="D32" s="31">
        <v>15.21</v>
      </c>
      <c r="E32" s="34">
        <v>0.3</v>
      </c>
      <c r="F32" s="35">
        <f>D32*E32</f>
        <v>4.5629999999999997</v>
      </c>
      <c r="G32" s="100">
        <v>40</v>
      </c>
      <c r="H32" s="33">
        <f>(D32+F32)*G32</f>
        <v>790.92</v>
      </c>
      <c r="I32" s="31">
        <v>0</v>
      </c>
      <c r="J32" s="37">
        <f>H32*I32</f>
        <v>0</v>
      </c>
      <c r="K32" s="37">
        <f>J32*1.05*1.05*1.05</f>
        <v>0</v>
      </c>
      <c r="L32" s="12"/>
      <c r="M32" s="6"/>
      <c r="N32" s="14"/>
    </row>
    <row r="33" spans="1:14" s="14" customFormat="1" x14ac:dyDescent="0.25">
      <c r="A33" s="4">
        <v>2</v>
      </c>
      <c r="B33" s="190">
        <f>B25</f>
        <v>0</v>
      </c>
      <c r="C33" s="190"/>
      <c r="D33" s="6"/>
      <c r="E33" s="9">
        <f>E32</f>
        <v>0.3</v>
      </c>
      <c r="F33" s="10">
        <f t="shared" ref="F33:F35" si="15">D33*E33</f>
        <v>0</v>
      </c>
      <c r="G33" s="16">
        <v>0</v>
      </c>
      <c r="H33" s="8">
        <f t="shared" ref="H33:H35" si="16">(D33+F33)*G33</f>
        <v>0</v>
      </c>
      <c r="I33" s="12">
        <v>0</v>
      </c>
      <c r="J33" s="13">
        <f t="shared" ref="J33:J35" si="17">H33*I33</f>
        <v>0</v>
      </c>
      <c r="K33" s="13">
        <f t="shared" ref="K33:K35" si="18">J33*1.05*1.05*1.05</f>
        <v>0</v>
      </c>
      <c r="L33" s="6"/>
      <c r="M33" s="6"/>
    </row>
    <row r="34" spans="1:14" s="14" customFormat="1" x14ac:dyDescent="0.25">
      <c r="A34" s="4">
        <v>3</v>
      </c>
      <c r="B34" s="190">
        <f>B26</f>
        <v>0</v>
      </c>
      <c r="C34" s="190"/>
      <c r="D34" s="6"/>
      <c r="E34" s="9">
        <f t="shared" ref="E34:E35" si="19">E33</f>
        <v>0.3</v>
      </c>
      <c r="F34" s="10">
        <f t="shared" si="15"/>
        <v>0</v>
      </c>
      <c r="G34" s="16">
        <v>0</v>
      </c>
      <c r="H34" s="8">
        <f t="shared" si="16"/>
        <v>0</v>
      </c>
      <c r="I34" s="12">
        <v>0</v>
      </c>
      <c r="J34" s="13">
        <f t="shared" si="17"/>
        <v>0</v>
      </c>
      <c r="K34" s="13">
        <f t="shared" si="18"/>
        <v>0</v>
      </c>
      <c r="L34" s="6"/>
      <c r="M34" s="18"/>
      <c r="N34" s="19"/>
    </row>
    <row r="35" spans="1:14" s="14" customFormat="1" x14ac:dyDescent="0.25">
      <c r="A35" s="4">
        <v>4</v>
      </c>
      <c r="B35" s="190">
        <f>B27</f>
        <v>0</v>
      </c>
      <c r="C35" s="190"/>
      <c r="D35" s="6"/>
      <c r="E35" s="9">
        <f t="shared" si="19"/>
        <v>0.3</v>
      </c>
      <c r="F35" s="10">
        <f t="shared" si="15"/>
        <v>0</v>
      </c>
      <c r="G35" s="16">
        <v>0</v>
      </c>
      <c r="H35" s="8">
        <f t="shared" si="16"/>
        <v>0</v>
      </c>
      <c r="I35" s="12">
        <v>0</v>
      </c>
      <c r="J35" s="13">
        <f t="shared" si="17"/>
        <v>0</v>
      </c>
      <c r="K35" s="13">
        <f t="shared" si="18"/>
        <v>0</v>
      </c>
      <c r="L35" s="6"/>
      <c r="M35" s="6"/>
    </row>
    <row r="36" spans="1:14" s="19" customFormat="1" x14ac:dyDescent="0.25">
      <c r="A36" s="124" t="s">
        <v>50</v>
      </c>
      <c r="B36" s="124"/>
      <c r="C36" s="124"/>
      <c r="D36" s="124"/>
      <c r="E36" s="127"/>
      <c r="F36" s="128"/>
      <c r="G36" s="124"/>
      <c r="H36" s="124"/>
      <c r="I36" s="124">
        <f>SUM(I32:I35)</f>
        <v>0</v>
      </c>
      <c r="J36" s="126">
        <f>SUM(J32:J35)</f>
        <v>0</v>
      </c>
      <c r="K36" s="126">
        <f>SUM(K32:K35)</f>
        <v>0</v>
      </c>
      <c r="L36" s="18"/>
      <c r="M36" s="18"/>
    </row>
    <row r="37" spans="1:14" s="14" customForma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112" t="s">
        <v>30</v>
      </c>
      <c r="M37" s="6"/>
    </row>
    <row r="38" spans="1:14" s="19" customFormat="1" x14ac:dyDescent="0.25">
      <c r="A38" s="29" t="s">
        <v>55</v>
      </c>
      <c r="B38" s="90"/>
      <c r="C38" s="90"/>
      <c r="D38" s="90"/>
      <c r="E38" s="90"/>
      <c r="F38" s="90"/>
      <c r="G38" s="90"/>
      <c r="H38" s="90"/>
      <c r="I38" s="90"/>
      <c r="J38" s="90"/>
      <c r="K38" s="29"/>
      <c r="L38" s="112" t="s">
        <v>28</v>
      </c>
      <c r="M38" s="6"/>
      <c r="N38" s="14"/>
    </row>
    <row r="39" spans="1:14" s="14" customFormat="1" x14ac:dyDescent="0.25">
      <c r="A39" s="6" t="s">
        <v>35</v>
      </c>
      <c r="B39" s="194" t="s">
        <v>56</v>
      </c>
      <c r="C39" s="194"/>
      <c r="D39" s="6"/>
      <c r="E39" s="195"/>
      <c r="F39" s="195"/>
      <c r="G39" s="195"/>
      <c r="H39" s="195"/>
      <c r="I39" s="6" t="s">
        <v>57</v>
      </c>
      <c r="J39" s="18" t="s">
        <v>46</v>
      </c>
      <c r="K39" s="18"/>
      <c r="L39" s="113" t="s">
        <v>29</v>
      </c>
      <c r="M39" s="6"/>
    </row>
    <row r="40" spans="1:14" s="14" customFormat="1" x14ac:dyDescent="0.25">
      <c r="A40" s="4">
        <v>1</v>
      </c>
      <c r="B40" s="190" t="str">
        <f>B8</f>
        <v>For example: research assistant with bachelor's degree</v>
      </c>
      <c r="C40" s="190"/>
      <c r="D40" s="6"/>
      <c r="E40" s="195"/>
      <c r="F40" s="195"/>
      <c r="G40" s="195"/>
      <c r="H40" s="195"/>
      <c r="I40" s="6">
        <f>I8+I16+I24+I32</f>
        <v>24</v>
      </c>
      <c r="J40" s="22">
        <f>J8+J16+J24+J32</f>
        <v>18982.079999999998</v>
      </c>
      <c r="K40" s="22">
        <f>K8+K16+K24+K32</f>
        <v>19943.047799999997</v>
      </c>
      <c r="L40" s="114">
        <f>K44/I44</f>
        <v>830.9603249999999</v>
      </c>
      <c r="M40" s="6"/>
    </row>
    <row r="41" spans="1:14" s="14" customFormat="1" x14ac:dyDescent="0.25">
      <c r="A41" s="4">
        <v>2</v>
      </c>
      <c r="B41" s="190">
        <f>B9</f>
        <v>0</v>
      </c>
      <c r="C41" s="190"/>
      <c r="D41" s="6"/>
      <c r="E41" s="195"/>
      <c r="F41" s="195"/>
      <c r="G41" s="195"/>
      <c r="H41" s="195"/>
      <c r="I41" s="6">
        <f t="shared" ref="I41:I43" si="20">I9+I17+I25+I33</f>
        <v>0</v>
      </c>
      <c r="J41" s="22">
        <f t="shared" ref="J41:K43" si="21">J9+J17+J25+J33</f>
        <v>0</v>
      </c>
      <c r="K41" s="22">
        <f t="shared" si="21"/>
        <v>0</v>
      </c>
      <c r="L41" s="6"/>
      <c r="M41" s="6"/>
    </row>
    <row r="42" spans="1:14" s="14" customFormat="1" x14ac:dyDescent="0.25">
      <c r="A42" s="4">
        <v>3</v>
      </c>
      <c r="B42" s="190">
        <f>B10</f>
        <v>0</v>
      </c>
      <c r="C42" s="190"/>
      <c r="D42" s="6"/>
      <c r="E42" s="195"/>
      <c r="F42" s="195"/>
      <c r="G42" s="195"/>
      <c r="H42" s="195"/>
      <c r="I42" s="6">
        <f t="shared" si="20"/>
        <v>0</v>
      </c>
      <c r="J42" s="22">
        <f t="shared" si="21"/>
        <v>0</v>
      </c>
      <c r="K42" s="22">
        <f t="shared" si="21"/>
        <v>0</v>
      </c>
      <c r="L42" s="6"/>
      <c r="M42" s="27"/>
      <c r="N42" s="28"/>
    </row>
    <row r="43" spans="1:14" s="14" customFormat="1" x14ac:dyDescent="0.25">
      <c r="A43" s="4">
        <v>4</v>
      </c>
      <c r="B43" s="190">
        <f>B11</f>
        <v>0</v>
      </c>
      <c r="C43" s="190"/>
      <c r="D43" s="6"/>
      <c r="E43" s="195"/>
      <c r="F43" s="195"/>
      <c r="G43" s="195"/>
      <c r="H43" s="195"/>
      <c r="I43" s="6">
        <f t="shared" si="20"/>
        <v>0</v>
      </c>
      <c r="J43" s="22">
        <f t="shared" si="21"/>
        <v>0</v>
      </c>
      <c r="K43" s="22">
        <f t="shared" si="21"/>
        <v>0</v>
      </c>
      <c r="L43" s="6"/>
      <c r="M43" s="1"/>
      <c r="N43"/>
    </row>
    <row r="44" spans="1:14" s="28" customFormat="1" x14ac:dyDescent="0.25">
      <c r="A44" s="120" t="s">
        <v>51</v>
      </c>
      <c r="B44" s="120"/>
      <c r="C44" s="120"/>
      <c r="D44" s="121"/>
      <c r="E44" s="122"/>
      <c r="F44" s="122"/>
      <c r="G44" s="122"/>
      <c r="H44" s="122"/>
      <c r="I44" s="121">
        <f>SUM(I40:I43)</f>
        <v>24</v>
      </c>
      <c r="J44" s="123">
        <f>SUM(J40:J43)</f>
        <v>18982.079999999998</v>
      </c>
      <c r="K44" s="123">
        <f>SUM(K40:K43)</f>
        <v>19943.047799999997</v>
      </c>
      <c r="L44" s="27"/>
      <c r="M44" s="1"/>
      <c r="N44"/>
    </row>
    <row r="45" spans="1:14" x14ac:dyDescent="0.25">
      <c r="A45" s="117" t="s">
        <v>52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4" x14ac:dyDescent="0.25">
      <c r="A46" s="117" t="s">
        <v>53</v>
      </c>
      <c r="B46" s="1"/>
      <c r="C46" s="1"/>
      <c r="D46" s="1"/>
      <c r="E46" s="1"/>
      <c r="F46" s="1"/>
      <c r="G46" s="1"/>
      <c r="H46" s="1"/>
      <c r="I46" s="1"/>
      <c r="J46" s="132">
        <f>SUM(J44-J45)</f>
        <v>18982.079999999998</v>
      </c>
      <c r="K46" s="132">
        <f>SUM(K44-K45)</f>
        <v>19943.047799999997</v>
      </c>
      <c r="L46" s="1"/>
      <c r="M46" s="1"/>
    </row>
    <row r="47" spans="1:1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2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L50" s="1"/>
    </row>
    <row r="51" spans="1:12" x14ac:dyDescent="0.25">
      <c r="E51" s="3"/>
    </row>
  </sheetData>
  <mergeCells count="31">
    <mergeCell ref="C2:F2"/>
    <mergeCell ref="B41:C41"/>
    <mergeCell ref="E41:H41"/>
    <mergeCell ref="B42:C42"/>
    <mergeCell ref="E42:H42"/>
    <mergeCell ref="B43:C43"/>
    <mergeCell ref="E43:H43"/>
    <mergeCell ref="B18:C18"/>
    <mergeCell ref="B19:C19"/>
    <mergeCell ref="B39:C39"/>
    <mergeCell ref="E39:H39"/>
    <mergeCell ref="B40:C40"/>
    <mergeCell ref="E40:H40"/>
    <mergeCell ref="B23:C23"/>
    <mergeCell ref="B24:C24"/>
    <mergeCell ref="B25:C25"/>
    <mergeCell ref="B26:C26"/>
    <mergeCell ref="B27:C27"/>
    <mergeCell ref="B31:C31"/>
    <mergeCell ref="B32:C32"/>
    <mergeCell ref="B33:C33"/>
    <mergeCell ref="B34:C34"/>
    <mergeCell ref="B35:C35"/>
    <mergeCell ref="B17:C17"/>
    <mergeCell ref="B7:C7"/>
    <mergeCell ref="B8:C8"/>
    <mergeCell ref="B9:C9"/>
    <mergeCell ref="B10:C10"/>
    <mergeCell ref="B11:C11"/>
    <mergeCell ref="B15:C15"/>
    <mergeCell ref="B16:C16"/>
  </mergeCells>
  <pageMargins left="0.7" right="0.7" top="0.78740157499999996" bottom="0.78740157499999996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44"/>
  <sheetViews>
    <sheetView workbookViewId="0">
      <selection activeCell="C3" sqref="C3"/>
    </sheetView>
  </sheetViews>
  <sheetFormatPr baseColWidth="10" defaultRowHeight="15" x14ac:dyDescent="0.25"/>
  <cols>
    <col min="6" max="6" width="57.7109375" customWidth="1"/>
    <col min="10" max="10" width="24.140625" bestFit="1" customWidth="1"/>
  </cols>
  <sheetData>
    <row r="1" spans="1:12" x14ac:dyDescent="0.25">
      <c r="A1" t="s">
        <v>31</v>
      </c>
    </row>
    <row r="2" spans="1:12" x14ac:dyDescent="0.25">
      <c r="A2" s="17" t="s">
        <v>32</v>
      </c>
      <c r="B2" s="17"/>
      <c r="C2" s="203" t="str">
        <f>WiMa!C2</f>
        <v>XXX</v>
      </c>
      <c r="D2" s="203"/>
      <c r="E2" s="17" t="s">
        <v>33</v>
      </c>
      <c r="F2" s="38" t="s">
        <v>100</v>
      </c>
      <c r="J2" s="135" t="s">
        <v>82</v>
      </c>
      <c r="K2" s="136"/>
      <c r="L2" s="136"/>
    </row>
    <row r="3" spans="1:12" x14ac:dyDescent="0.25">
      <c r="G3" s="2"/>
      <c r="J3" s="136"/>
      <c r="K3" s="136"/>
      <c r="L3" s="136"/>
    </row>
    <row r="4" spans="1:12" x14ac:dyDescent="0.25">
      <c r="A4" s="15" t="s">
        <v>77</v>
      </c>
      <c r="B4" s="15"/>
      <c r="C4" s="15"/>
      <c r="D4" s="15"/>
      <c r="E4" s="15"/>
      <c r="F4" s="15"/>
      <c r="J4" s="137" t="s">
        <v>83</v>
      </c>
      <c r="K4" s="129"/>
      <c r="L4" s="129"/>
    </row>
    <row r="5" spans="1:12" ht="15.75" x14ac:dyDescent="0.25">
      <c r="J5" s="138" t="s">
        <v>84</v>
      </c>
      <c r="K5" s="130"/>
      <c r="L5" s="130"/>
    </row>
    <row r="6" spans="1:12" x14ac:dyDescent="0.25">
      <c r="J6" s="139" t="s">
        <v>85</v>
      </c>
      <c r="K6" s="130"/>
      <c r="L6" s="130"/>
    </row>
    <row r="7" spans="1:12" ht="15.75" x14ac:dyDescent="0.25">
      <c r="A7" s="29" t="s">
        <v>48</v>
      </c>
      <c r="B7" s="29"/>
      <c r="C7" s="29"/>
      <c r="D7" s="29"/>
      <c r="E7" s="29"/>
      <c r="F7" s="29"/>
      <c r="G7" s="29" t="s">
        <v>113</v>
      </c>
      <c r="J7" s="138" t="s">
        <v>86</v>
      </c>
      <c r="K7" s="130"/>
      <c r="L7" s="130"/>
    </row>
    <row r="8" spans="1:12" ht="15.75" x14ac:dyDescent="0.25">
      <c r="A8" s="6" t="s">
        <v>35</v>
      </c>
      <c r="B8" s="194" t="s">
        <v>78</v>
      </c>
      <c r="C8" s="194"/>
      <c r="D8" s="6" t="s">
        <v>79</v>
      </c>
      <c r="E8" s="20" t="s">
        <v>80</v>
      </c>
      <c r="F8" s="20" t="s">
        <v>81</v>
      </c>
      <c r="G8" s="18" t="s">
        <v>46</v>
      </c>
      <c r="J8" s="138" t="s">
        <v>87</v>
      </c>
      <c r="K8" s="130"/>
      <c r="L8" s="130"/>
    </row>
    <row r="9" spans="1:12" ht="15.75" x14ac:dyDescent="0.25">
      <c r="A9" s="30">
        <v>1</v>
      </c>
      <c r="B9" s="192" t="s">
        <v>108</v>
      </c>
      <c r="C9" s="192"/>
      <c r="D9" s="31"/>
      <c r="E9" s="32"/>
      <c r="F9" s="33"/>
      <c r="G9" s="37">
        <f>SUM(E9*D9)</f>
        <v>0</v>
      </c>
      <c r="J9" s="138" t="s">
        <v>88</v>
      </c>
      <c r="K9" s="130"/>
      <c r="L9" s="130"/>
    </row>
    <row r="10" spans="1:12" ht="15.75" x14ac:dyDescent="0.25">
      <c r="A10" s="116">
        <v>2</v>
      </c>
      <c r="B10" s="193" t="s">
        <v>91</v>
      </c>
      <c r="C10" s="193"/>
      <c r="D10" s="6"/>
      <c r="E10" s="7"/>
      <c r="F10" s="8"/>
      <c r="G10" s="37">
        <f t="shared" ref="G10:G12" si="0">SUM(E10*D10)</f>
        <v>0</v>
      </c>
      <c r="J10" s="138" t="s">
        <v>89</v>
      </c>
      <c r="K10" s="130"/>
      <c r="L10" s="130"/>
    </row>
    <row r="11" spans="1:12" ht="15.75" x14ac:dyDescent="0.25">
      <c r="A11" s="116">
        <v>3</v>
      </c>
      <c r="B11" s="190"/>
      <c r="C11" s="190"/>
      <c r="D11" s="6"/>
      <c r="E11" s="7"/>
      <c r="F11" s="8"/>
      <c r="G11" s="37">
        <f t="shared" si="0"/>
        <v>0</v>
      </c>
      <c r="J11" s="138" t="s">
        <v>90</v>
      </c>
      <c r="K11" s="130"/>
      <c r="L11" s="130"/>
    </row>
    <row r="12" spans="1:12" ht="15.75" x14ac:dyDescent="0.25">
      <c r="A12" s="116">
        <v>4</v>
      </c>
      <c r="B12" s="190"/>
      <c r="C12" s="190"/>
      <c r="D12" s="6"/>
      <c r="E12" s="7"/>
      <c r="F12" s="8"/>
      <c r="G12" s="37">
        <f t="shared" si="0"/>
        <v>0</v>
      </c>
      <c r="J12" s="138" t="s">
        <v>91</v>
      </c>
      <c r="K12" s="130"/>
      <c r="L12" s="130"/>
    </row>
    <row r="13" spans="1:12" ht="15.75" x14ac:dyDescent="0.25">
      <c r="A13" s="124" t="s">
        <v>50</v>
      </c>
      <c r="B13" s="124"/>
      <c r="C13" s="124"/>
      <c r="D13" s="124"/>
      <c r="E13" s="125"/>
      <c r="F13" s="126"/>
      <c r="G13" s="126">
        <f>SUM(G9:G12)</f>
        <v>0</v>
      </c>
      <c r="J13" s="138" t="s">
        <v>92</v>
      </c>
      <c r="K13" s="130"/>
      <c r="L13" s="130"/>
    </row>
    <row r="16" spans="1:12" x14ac:dyDescent="0.25">
      <c r="A16" s="29" t="s">
        <v>49</v>
      </c>
      <c r="B16" s="29"/>
      <c r="C16" s="29"/>
      <c r="D16" s="29"/>
      <c r="E16" s="29"/>
      <c r="F16" s="29"/>
      <c r="G16" s="29" t="s">
        <v>113</v>
      </c>
    </row>
    <row r="17" spans="1:7" ht="39" customHeight="1" x14ac:dyDescent="0.25">
      <c r="A17" s="6" t="s">
        <v>35</v>
      </c>
      <c r="B17" s="194" t="s">
        <v>78</v>
      </c>
      <c r="C17" s="194"/>
      <c r="D17" s="6" t="s">
        <v>79</v>
      </c>
      <c r="E17" s="20" t="s">
        <v>80</v>
      </c>
      <c r="F17" s="20" t="s">
        <v>81</v>
      </c>
      <c r="G17" s="18" t="s">
        <v>46</v>
      </c>
    </row>
    <row r="18" spans="1:7" x14ac:dyDescent="0.25">
      <c r="A18" s="30">
        <v>1</v>
      </c>
      <c r="B18" s="192" t="s">
        <v>108</v>
      </c>
      <c r="C18" s="192"/>
      <c r="D18" s="31"/>
      <c r="E18" s="32"/>
      <c r="F18" s="33"/>
      <c r="G18" s="37">
        <f>SUM(E18*D18)</f>
        <v>0</v>
      </c>
    </row>
    <row r="19" spans="1:7" x14ac:dyDescent="0.25">
      <c r="A19" s="116">
        <v>2</v>
      </c>
      <c r="B19" s="193"/>
      <c r="C19" s="193"/>
      <c r="D19" s="6"/>
      <c r="E19" s="7"/>
      <c r="F19" s="8"/>
      <c r="G19" s="37">
        <f t="shared" ref="G19:G21" si="1">SUM(E19*D19)</f>
        <v>0</v>
      </c>
    </row>
    <row r="20" spans="1:7" x14ac:dyDescent="0.25">
      <c r="A20" s="116">
        <v>3</v>
      </c>
      <c r="B20" s="190"/>
      <c r="C20" s="190"/>
      <c r="D20" s="6"/>
      <c r="E20" s="7"/>
      <c r="F20" s="8"/>
      <c r="G20" s="37">
        <f t="shared" si="1"/>
        <v>0</v>
      </c>
    </row>
    <row r="21" spans="1:7" x14ac:dyDescent="0.25">
      <c r="A21" s="116">
        <v>4</v>
      </c>
      <c r="B21" s="190"/>
      <c r="C21" s="190"/>
      <c r="D21" s="6"/>
      <c r="E21" s="7"/>
      <c r="F21" s="8"/>
      <c r="G21" s="37">
        <f t="shared" si="1"/>
        <v>0</v>
      </c>
    </row>
    <row r="22" spans="1:7" x14ac:dyDescent="0.25">
      <c r="A22" s="124" t="s">
        <v>50</v>
      </c>
      <c r="B22" s="124"/>
      <c r="C22" s="124"/>
      <c r="D22" s="124"/>
      <c r="E22" s="125"/>
      <c r="F22" s="126"/>
      <c r="G22" s="126">
        <f>SUM(G18:G21)</f>
        <v>0</v>
      </c>
    </row>
    <row r="25" spans="1:7" x14ac:dyDescent="0.25">
      <c r="A25" s="29" t="s">
        <v>143</v>
      </c>
      <c r="B25" s="29"/>
      <c r="C25" s="29"/>
      <c r="D25" s="29"/>
      <c r="E25" s="29"/>
      <c r="F25" s="29"/>
      <c r="G25" s="29" t="s">
        <v>113</v>
      </c>
    </row>
    <row r="26" spans="1:7" x14ac:dyDescent="0.25">
      <c r="A26" s="6" t="s">
        <v>35</v>
      </c>
      <c r="B26" s="194" t="s">
        <v>78</v>
      </c>
      <c r="C26" s="194"/>
      <c r="D26" s="6" t="s">
        <v>79</v>
      </c>
      <c r="E26" s="20" t="s">
        <v>80</v>
      </c>
      <c r="F26" s="20" t="s">
        <v>81</v>
      </c>
      <c r="G26" s="18" t="s">
        <v>46</v>
      </c>
    </row>
    <row r="27" spans="1:7" x14ac:dyDescent="0.25">
      <c r="A27" s="30">
        <v>1</v>
      </c>
      <c r="B27" s="192" t="s">
        <v>108</v>
      </c>
      <c r="C27" s="192"/>
      <c r="D27" s="31"/>
      <c r="E27" s="32"/>
      <c r="F27" s="33"/>
      <c r="G27" s="37">
        <f>SUM(E27*D27)</f>
        <v>0</v>
      </c>
    </row>
    <row r="28" spans="1:7" x14ac:dyDescent="0.25">
      <c r="A28" s="116">
        <v>2</v>
      </c>
      <c r="B28" s="193"/>
      <c r="C28" s="193"/>
      <c r="D28" s="6"/>
      <c r="E28" s="7"/>
      <c r="F28" s="8"/>
      <c r="G28" s="37">
        <f>SUM(E28*D28)</f>
        <v>0</v>
      </c>
    </row>
    <row r="29" spans="1:7" x14ac:dyDescent="0.25">
      <c r="A29" s="116">
        <v>3</v>
      </c>
      <c r="B29" s="190"/>
      <c r="C29" s="190"/>
      <c r="D29" s="6"/>
      <c r="E29" s="7"/>
      <c r="F29" s="8"/>
      <c r="G29" s="37">
        <f t="shared" ref="G29:G30" si="2">SUM(E29*D29)</f>
        <v>0</v>
      </c>
    </row>
    <row r="30" spans="1:7" x14ac:dyDescent="0.25">
      <c r="A30" s="116">
        <v>4</v>
      </c>
      <c r="B30" s="190"/>
      <c r="C30" s="190"/>
      <c r="D30" s="6"/>
      <c r="E30" s="7"/>
      <c r="F30" s="8"/>
      <c r="G30" s="37">
        <f t="shared" si="2"/>
        <v>0</v>
      </c>
    </row>
    <row r="31" spans="1:7" x14ac:dyDescent="0.25">
      <c r="A31" s="124" t="s">
        <v>50</v>
      </c>
      <c r="B31" s="124"/>
      <c r="C31" s="124"/>
      <c r="D31" s="124"/>
      <c r="E31" s="125"/>
      <c r="F31" s="126"/>
      <c r="G31" s="126">
        <f>SUM(G27:G30)</f>
        <v>0</v>
      </c>
    </row>
    <row r="34" spans="1:7" x14ac:dyDescent="0.25">
      <c r="A34" s="29" t="s">
        <v>149</v>
      </c>
      <c r="B34" s="29"/>
      <c r="C34" s="29"/>
      <c r="D34" s="29"/>
      <c r="E34" s="29"/>
      <c r="F34" s="29"/>
      <c r="G34" s="29" t="s">
        <v>113</v>
      </c>
    </row>
    <row r="35" spans="1:7" ht="15" customHeight="1" x14ac:dyDescent="0.25">
      <c r="A35" s="6" t="s">
        <v>35</v>
      </c>
      <c r="B35" s="194" t="s">
        <v>78</v>
      </c>
      <c r="C35" s="194"/>
      <c r="D35" s="6" t="s">
        <v>79</v>
      </c>
      <c r="E35" s="20" t="s">
        <v>80</v>
      </c>
      <c r="F35" s="20" t="s">
        <v>81</v>
      </c>
      <c r="G35" s="18" t="s">
        <v>46</v>
      </c>
    </row>
    <row r="36" spans="1:7" x14ac:dyDescent="0.25">
      <c r="A36" s="30">
        <v>1</v>
      </c>
      <c r="B36" s="192" t="s">
        <v>108</v>
      </c>
      <c r="C36" s="192"/>
      <c r="D36" s="31"/>
      <c r="E36" s="32"/>
      <c r="F36" s="33"/>
      <c r="G36" s="37">
        <f>SUM(E36*D36)</f>
        <v>0</v>
      </c>
    </row>
    <row r="37" spans="1:7" x14ac:dyDescent="0.25">
      <c r="A37" s="116">
        <v>2</v>
      </c>
      <c r="B37" s="193"/>
      <c r="C37" s="193"/>
      <c r="D37" s="6"/>
      <c r="E37" s="7"/>
      <c r="F37" s="8"/>
      <c r="G37" s="37">
        <f t="shared" ref="G37:G39" si="3">SUM(E37*D37)</f>
        <v>0</v>
      </c>
    </row>
    <row r="38" spans="1:7" x14ac:dyDescent="0.25">
      <c r="A38" s="116">
        <v>3</v>
      </c>
      <c r="B38" s="190"/>
      <c r="C38" s="190"/>
      <c r="D38" s="6"/>
      <c r="E38" s="7"/>
      <c r="F38" s="8"/>
      <c r="G38" s="37">
        <f t="shared" si="3"/>
        <v>0</v>
      </c>
    </row>
    <row r="39" spans="1:7" x14ac:dyDescent="0.25">
      <c r="A39" s="116">
        <v>4</v>
      </c>
      <c r="B39" s="190"/>
      <c r="C39" s="190"/>
      <c r="D39" s="6"/>
      <c r="E39" s="7"/>
      <c r="F39" s="8"/>
      <c r="G39" s="37">
        <f t="shared" si="3"/>
        <v>0</v>
      </c>
    </row>
    <row r="40" spans="1:7" x14ac:dyDescent="0.25">
      <c r="A40" s="124" t="s">
        <v>109</v>
      </c>
      <c r="B40" s="124"/>
      <c r="C40" s="124"/>
      <c r="D40" s="124"/>
      <c r="E40" s="125"/>
      <c r="F40" s="126"/>
      <c r="G40" s="126">
        <f>SUM(G36:G39)</f>
        <v>0</v>
      </c>
    </row>
    <row r="42" spans="1:7" x14ac:dyDescent="0.25">
      <c r="A42" s="124" t="s">
        <v>110</v>
      </c>
      <c r="B42" s="124"/>
      <c r="C42" s="124"/>
      <c r="D42" s="124"/>
      <c r="E42" s="124"/>
      <c r="F42" s="124"/>
      <c r="G42" s="124">
        <f>SUM(+G31+G22+G13)</f>
        <v>0</v>
      </c>
    </row>
    <row r="43" spans="1:7" x14ac:dyDescent="0.25">
      <c r="A43" s="117" t="s">
        <v>111</v>
      </c>
    </row>
    <row r="44" spans="1:7" x14ac:dyDescent="0.25">
      <c r="A44" s="117" t="s">
        <v>112</v>
      </c>
      <c r="G44">
        <f>G42-G43</f>
        <v>0</v>
      </c>
    </row>
  </sheetData>
  <mergeCells count="21">
    <mergeCell ref="C2:D2"/>
    <mergeCell ref="B38:C38"/>
    <mergeCell ref="B39:C39"/>
    <mergeCell ref="B28:C28"/>
    <mergeCell ref="B29:C29"/>
    <mergeCell ref="B30:C30"/>
    <mergeCell ref="B35:C35"/>
    <mergeCell ref="B36:C36"/>
    <mergeCell ref="B37:C37"/>
    <mergeCell ref="B27:C27"/>
    <mergeCell ref="B8:C8"/>
    <mergeCell ref="B9:C9"/>
    <mergeCell ref="B10:C10"/>
    <mergeCell ref="B11:C11"/>
    <mergeCell ref="B12:C12"/>
    <mergeCell ref="B17:C17"/>
    <mergeCell ref="B18:C18"/>
    <mergeCell ref="B19:C19"/>
    <mergeCell ref="B20:C20"/>
    <mergeCell ref="B21:C21"/>
    <mergeCell ref="B26:C26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5"/>
  <sheetViews>
    <sheetView workbookViewId="0">
      <selection activeCell="E3" sqref="E3"/>
    </sheetView>
  </sheetViews>
  <sheetFormatPr baseColWidth="10" defaultRowHeight="15" x14ac:dyDescent="0.25"/>
  <cols>
    <col min="1" max="1" width="26.42578125" customWidth="1"/>
    <col min="2" max="4" width="20.28515625" customWidth="1"/>
  </cols>
  <sheetData>
    <row r="1" spans="1:5" x14ac:dyDescent="0.25">
      <c r="A1" t="s">
        <v>31</v>
      </c>
    </row>
    <row r="2" spans="1:5" x14ac:dyDescent="0.25">
      <c r="A2" s="17" t="s">
        <v>32</v>
      </c>
      <c r="B2" s="203" t="str">
        <f>WiMa!C2</f>
        <v>XXX</v>
      </c>
      <c r="C2" s="203"/>
      <c r="D2" s="199" t="s">
        <v>33</v>
      </c>
      <c r="E2" s="38" t="str">
        <f>WiMa!H2</f>
        <v>DD.MM.JJJJ - DD.MM.JJJJ</v>
      </c>
    </row>
    <row r="4" spans="1:5" x14ac:dyDescent="0.25">
      <c r="B4" s="199" t="s">
        <v>97</v>
      </c>
      <c r="C4" s="199" t="s">
        <v>98</v>
      </c>
      <c r="D4" s="200" t="s">
        <v>99</v>
      </c>
    </row>
    <row r="5" spans="1:5" x14ac:dyDescent="0.25">
      <c r="A5" s="29" t="s">
        <v>48</v>
      </c>
      <c r="B5" s="131">
        <f>SUM(HiWi!K12+MTA!O12+WiMa!O12)</f>
        <v>40516.801317313504</v>
      </c>
      <c r="C5" s="131">
        <f>SUM(Sachmittel!G13)</f>
        <v>0</v>
      </c>
      <c r="D5" s="201">
        <f>SUM(B5:C5)</f>
        <v>40516.801317313504</v>
      </c>
    </row>
    <row r="6" spans="1:5" x14ac:dyDescent="0.25">
      <c r="A6" s="29" t="s">
        <v>49</v>
      </c>
      <c r="B6" s="131">
        <f>SUM(HiWi!K20+MTA!O20+WiMa!O20)</f>
        <v>85085.282766358359</v>
      </c>
      <c r="C6" s="131">
        <f>SUM(Sachmittel!G22)</f>
        <v>0</v>
      </c>
      <c r="D6" s="201">
        <f t="shared" ref="D6:D8" si="0">SUM(B6:C6)</f>
        <v>85085.282766358359</v>
      </c>
    </row>
    <row r="7" spans="1:5" x14ac:dyDescent="0.25">
      <c r="A7" s="29" t="s">
        <v>143</v>
      </c>
      <c r="B7" s="131">
        <f>SUM(HiWi!K28+MTA!O28+WiMa!O28)</f>
        <v>44669.773452338137</v>
      </c>
      <c r="C7" s="131">
        <f>SUM(Sachmittel!G31)</f>
        <v>0</v>
      </c>
      <c r="D7" s="201">
        <f t="shared" si="0"/>
        <v>44669.773452338137</v>
      </c>
    </row>
    <row r="8" spans="1:5" x14ac:dyDescent="0.25">
      <c r="A8" s="29" t="s">
        <v>144</v>
      </c>
      <c r="B8" s="131">
        <f>SUM(HiWi!K36+MTA!O36+WiMa!O36)</f>
        <v>0</v>
      </c>
      <c r="C8" s="131">
        <f>SUM(Sachmittel!G40)</f>
        <v>0</v>
      </c>
      <c r="D8" s="201">
        <f t="shared" si="0"/>
        <v>0</v>
      </c>
    </row>
    <row r="9" spans="1:5" x14ac:dyDescent="0.25">
      <c r="B9" s="131"/>
      <c r="C9" s="131"/>
      <c r="D9" s="201"/>
    </row>
    <row r="10" spans="1:5" x14ac:dyDescent="0.25">
      <c r="A10" s="29" t="s">
        <v>93</v>
      </c>
      <c r="B10" s="131">
        <f>SUM(B5:B8)</f>
        <v>170271.85753600998</v>
      </c>
      <c r="C10" s="131">
        <f>SUM(C5:C9)</f>
        <v>0</v>
      </c>
      <c r="D10" s="201">
        <f>SUM(B10:C10)</f>
        <v>170271.85753600998</v>
      </c>
    </row>
    <row r="11" spans="1:5" x14ac:dyDescent="0.25">
      <c r="A11" s="29" t="s">
        <v>94</v>
      </c>
      <c r="B11" s="198">
        <f>SUM(HiWi!K44+MTA!O44+WiMa!O44)</f>
        <v>170271.85753601001</v>
      </c>
      <c r="C11" s="131">
        <f>SUM(Sachmittel!G42)</f>
        <v>0</v>
      </c>
      <c r="D11" s="201">
        <f t="shared" ref="D11:D12" si="1">SUM(B11:C11)</f>
        <v>170271.85753601001</v>
      </c>
    </row>
    <row r="12" spans="1:5" x14ac:dyDescent="0.25">
      <c r="A12" s="29" t="s">
        <v>95</v>
      </c>
      <c r="B12" s="198">
        <f>SUM(HiWi!K46+MTA!O46+WiMa!O46)</f>
        <v>170271.85753601001</v>
      </c>
      <c r="C12" s="131">
        <f>SUM(Sachmittel!G44)</f>
        <v>0</v>
      </c>
      <c r="D12" s="201">
        <f t="shared" si="1"/>
        <v>170271.85753601001</v>
      </c>
    </row>
    <row r="13" spans="1:5" x14ac:dyDescent="0.25">
      <c r="D13" s="202"/>
    </row>
    <row r="14" spans="1:5" x14ac:dyDescent="0.25">
      <c r="D14" s="202"/>
    </row>
    <row r="15" spans="1:5" x14ac:dyDescent="0.25">
      <c r="A15" s="134" t="s">
        <v>96</v>
      </c>
      <c r="B15" s="134"/>
      <c r="C15" s="134"/>
      <c r="D15" s="133">
        <f>SUM(D5:D8)</f>
        <v>170271.85753600998</v>
      </c>
    </row>
  </sheetData>
  <mergeCells count="1">
    <mergeCell ref="B2:C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WiMa</vt:lpstr>
      <vt:lpstr>MTA</vt:lpstr>
      <vt:lpstr>HiWi</vt:lpstr>
      <vt:lpstr>Sachmittel</vt:lpstr>
      <vt:lpstr>GESAMT</vt:lpstr>
      <vt:lpstr>HiWi!Print_Area</vt:lpstr>
      <vt:lpstr>MTA!Print_Area</vt:lpstr>
      <vt:lpstr>WiMa!Print_Area</vt:lpstr>
    </vt:vector>
  </TitlesOfParts>
  <Company>PT-DLR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Heckert, Kathleen</dc:creator>
  <cp:lastModifiedBy>Schinkel, Sandra</cp:lastModifiedBy>
  <dcterms:created xsi:type="dcterms:W3CDTF">2020-07-16T07:13:27Z</dcterms:created>
  <dcterms:modified xsi:type="dcterms:W3CDTF">2024-11-07T07:06:11Z</dcterms:modified>
</cp:coreProperties>
</file>